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erek Morgan\Downloads\"/>
    </mc:Choice>
  </mc:AlternateContent>
  <bookViews>
    <workbookView xWindow="0" yWindow="0" windowWidth="28800" windowHeight="13650" activeTab="4"/>
  </bookViews>
  <sheets>
    <sheet name="Front Page" sheetId="1" r:id="rId1"/>
    <sheet name="Traffic Lights" sheetId="2" r:id="rId2"/>
    <sheet name="Street Lights" sheetId="8" r:id="rId3"/>
    <sheet name="High Masts" sheetId="9" r:id="rId4"/>
    <sheet name="Building 1" sheetId="10" r:id="rId5"/>
    <sheet name="Water Service Infrastructure" sheetId="12" r:id="rId6"/>
    <sheet name="Control Systems" sheetId="14" r:id="rId7"/>
    <sheet name="Data input" sheetId="11" r:id="rId8"/>
  </sheets>
  <definedNames>
    <definedName name="_xlnm._FilterDatabase" localSheetId="7" hidden="1">'Data input'!$H$17:$H$23</definedName>
    <definedName name="building_technologies_categories">'Data input'!$E$16:$E$20</definedName>
    <definedName name="building_technologies_installed">'Data input'!$H$16:$H$29</definedName>
    <definedName name="control_application_category">'Data input'!$B$40:$B$45</definedName>
    <definedName name="describtion_of_occupancy">'Data input'!$B$16:$B$23</definedName>
    <definedName name="streetLights_lightingCategories">'Data input'!$B$3:$B$12</definedName>
    <definedName name="water_facilities">'Data input'!$B$33:$B$36</definedName>
    <definedName name="water_technologies_categories">'Data input'!$E$33:$E$35</definedName>
  </definedNames>
  <calcPr calcId="171027"/>
</workbook>
</file>

<file path=xl/calcChain.xml><?xml version="1.0" encoding="utf-8"?>
<calcChain xmlns="http://schemas.openxmlformats.org/spreadsheetml/2006/main">
  <c r="AS11" i="10" l="1"/>
  <c r="CC12" i="9" l="1"/>
  <c r="CC13" i="9"/>
  <c r="CC14" i="9"/>
  <c r="CC15" i="9"/>
  <c r="CC16" i="9"/>
  <c r="CC17" i="9"/>
  <c r="CC18" i="9"/>
  <c r="CC19" i="9"/>
  <c r="CD12" i="8"/>
  <c r="CD13" i="8"/>
  <c r="CD14" i="8"/>
  <c r="CD15" i="8"/>
  <c r="CD16" i="8"/>
  <c r="CD17" i="8"/>
  <c r="CD18" i="8"/>
  <c r="CD19" i="8"/>
  <c r="AM17" i="2"/>
  <c r="AM18" i="2"/>
  <c r="AM19" i="2"/>
  <c r="AM11" i="2"/>
  <c r="AM12" i="2"/>
  <c r="AM13" i="2"/>
  <c r="AM14" i="2"/>
  <c r="AM15" i="2"/>
  <c r="AM16" i="2"/>
  <c r="AX17" i="2"/>
  <c r="AX18" i="2"/>
  <c r="AX19" i="2"/>
  <c r="AX11" i="2"/>
  <c r="AX12" i="2"/>
  <c r="AX13" i="2"/>
  <c r="AX14" i="2"/>
  <c r="AX15" i="2"/>
  <c r="AX16" i="2"/>
  <c r="AJ20" i="2"/>
  <c r="U17" i="2"/>
  <c r="U18" i="2"/>
  <c r="U19" i="2"/>
  <c r="U11" i="2"/>
  <c r="U12" i="2"/>
  <c r="U13" i="2"/>
  <c r="U14" i="2"/>
  <c r="U15" i="2"/>
  <c r="U16" i="2"/>
  <c r="K17" i="2"/>
  <c r="K18" i="2"/>
  <c r="K19" i="2"/>
  <c r="K11" i="2"/>
  <c r="K12" i="2"/>
  <c r="K13" i="2"/>
  <c r="K14" i="2"/>
  <c r="K15" i="2"/>
  <c r="K16" i="2"/>
  <c r="BC12" i="14" l="1"/>
  <c r="BD12" i="14" s="1"/>
  <c r="BC13" i="14"/>
  <c r="BD13" i="14" s="1"/>
  <c r="BC14" i="14"/>
  <c r="BD14" i="14" s="1"/>
  <c r="BC15" i="14"/>
  <c r="BD15" i="14" s="1"/>
  <c r="BC16" i="14"/>
  <c r="BD16" i="14" s="1"/>
  <c r="BC17" i="14"/>
  <c r="BD17" i="14" s="1"/>
  <c r="AX12" i="14"/>
  <c r="AX16" i="14"/>
  <c r="AW12" i="14"/>
  <c r="AW13" i="14"/>
  <c r="AX13" i="14" s="1"/>
  <c r="AW14" i="14"/>
  <c r="AX14" i="14" s="1"/>
  <c r="AW15" i="14"/>
  <c r="AX15" i="14" s="1"/>
  <c r="AW16" i="14"/>
  <c r="AW17" i="14"/>
  <c r="AX17" i="14" s="1"/>
  <c r="AR12" i="14"/>
  <c r="AR13" i="14"/>
  <c r="AR14" i="14"/>
  <c r="AR15" i="14"/>
  <c r="AR16" i="14"/>
  <c r="AR17" i="14"/>
  <c r="Z12" i="14"/>
  <c r="Z13" i="14"/>
  <c r="Z14" i="14"/>
  <c r="Z15" i="14"/>
  <c r="Z16" i="14"/>
  <c r="Z17" i="14"/>
  <c r="Y12" i="14"/>
  <c r="Y13" i="14"/>
  <c r="Y14" i="14"/>
  <c r="Y15" i="14"/>
  <c r="Y16" i="14"/>
  <c r="Y17" i="14"/>
  <c r="V12" i="14"/>
  <c r="V13" i="14"/>
  <c r="V14" i="14"/>
  <c r="V15" i="14"/>
  <c r="V16" i="14"/>
  <c r="V17" i="14"/>
  <c r="O12" i="14"/>
  <c r="O13" i="14"/>
  <c r="O14" i="14"/>
  <c r="O15" i="14"/>
  <c r="O16" i="14"/>
  <c r="O17" i="14"/>
  <c r="N12" i="14"/>
  <c r="N13" i="14"/>
  <c r="N14" i="14"/>
  <c r="N15" i="14"/>
  <c r="N16" i="14"/>
  <c r="N17" i="14"/>
  <c r="AN5" i="14"/>
  <c r="AK5" i="14"/>
  <c r="AK4" i="14"/>
  <c r="AR3" i="14"/>
  <c r="AK3" i="14"/>
  <c r="K5" i="14"/>
  <c r="H5" i="14"/>
  <c r="H4" i="14"/>
  <c r="O3" i="14"/>
  <c r="H3" i="14"/>
  <c r="AS5" i="12"/>
  <c r="AP5" i="12"/>
  <c r="AP4" i="12"/>
  <c r="AW3" i="12"/>
  <c r="AP3" i="12"/>
  <c r="BH3" i="9"/>
  <c r="BE5" i="9"/>
  <c r="BB5" i="9"/>
  <c r="BB4" i="9"/>
  <c r="BB3" i="9"/>
  <c r="L5" i="12"/>
  <c r="AW11" i="14"/>
  <c r="AX11" i="14" s="1"/>
  <c r="AR11" i="14"/>
  <c r="Z11" i="14"/>
  <c r="V11" i="14"/>
  <c r="AA11" i="14" s="1"/>
  <c r="O11" i="14"/>
  <c r="N11" i="14"/>
  <c r="AJ18" i="14"/>
  <c r="X18" i="14"/>
  <c r="A18" i="14"/>
  <c r="Y11" i="14"/>
  <c r="AU11" i="12"/>
  <c r="BF11" i="12"/>
  <c r="AU12" i="12"/>
  <c r="AU13" i="12"/>
  <c r="AU14" i="12"/>
  <c r="AU15" i="12"/>
  <c r="AU16" i="12"/>
  <c r="AU17" i="12"/>
  <c r="BF12" i="12"/>
  <c r="BF13" i="12"/>
  <c r="BF14" i="12"/>
  <c r="BF15" i="12"/>
  <c r="BF16" i="12"/>
  <c r="BF17" i="12"/>
  <c r="BB12" i="12"/>
  <c r="BB13" i="12"/>
  <c r="BB14" i="12"/>
  <c r="BB15" i="12"/>
  <c r="BB16" i="12"/>
  <c r="BB17" i="12"/>
  <c r="BB11" i="12"/>
  <c r="AR12" i="12"/>
  <c r="AR13" i="12"/>
  <c r="AR14" i="12"/>
  <c r="AR15" i="12"/>
  <c r="AR16" i="12"/>
  <c r="AR17" i="12"/>
  <c r="AR11" i="12"/>
  <c r="N12" i="12"/>
  <c r="N13" i="12"/>
  <c r="N14" i="12"/>
  <c r="AV14" i="12" s="1"/>
  <c r="N15" i="12"/>
  <c r="N16" i="12"/>
  <c r="N17" i="12"/>
  <c r="AA12" i="12"/>
  <c r="BG12" i="12" s="1"/>
  <c r="AA13" i="12"/>
  <c r="BG13" i="12" s="1"/>
  <c r="AA14" i="12"/>
  <c r="AA15" i="12"/>
  <c r="AA16" i="12"/>
  <c r="BG16" i="12" s="1"/>
  <c r="AA17" i="12"/>
  <c r="BG17" i="12" s="1"/>
  <c r="AA11" i="12"/>
  <c r="BG11" i="12" s="1"/>
  <c r="N11" i="12"/>
  <c r="AV11" i="12" s="1"/>
  <c r="Q11" i="12"/>
  <c r="AV13" i="12" l="1"/>
  <c r="AV17" i="12"/>
  <c r="AA12" i="14"/>
  <c r="AB12" i="14" s="1"/>
  <c r="BB12" i="14"/>
  <c r="AA17" i="14"/>
  <c r="BB17" i="14"/>
  <c r="AA13" i="14"/>
  <c r="AB13" i="14" s="1"/>
  <c r="BB13" i="14"/>
  <c r="AE11" i="14"/>
  <c r="BB11" i="14"/>
  <c r="AE15" i="14"/>
  <c r="BB15" i="14"/>
  <c r="AA15" i="14"/>
  <c r="AA16" i="14"/>
  <c r="AB16" i="14" s="1"/>
  <c r="BB16" i="14"/>
  <c r="BG14" i="12"/>
  <c r="AE14" i="14"/>
  <c r="BB14" i="14"/>
  <c r="BG15" i="12"/>
  <c r="P17" i="14"/>
  <c r="Q17" i="14" s="1"/>
  <c r="P13" i="14"/>
  <c r="P14" i="14"/>
  <c r="P16" i="14"/>
  <c r="Q16" i="14" s="1"/>
  <c r="P12" i="14"/>
  <c r="Q12" i="14" s="1"/>
  <c r="AB17" i="14"/>
  <c r="AC17" i="14" s="1"/>
  <c r="Q14" i="14"/>
  <c r="AA14" i="14"/>
  <c r="AB14" i="14" s="1"/>
  <c r="AE16" i="14"/>
  <c r="AE12" i="14"/>
  <c r="AE17" i="14"/>
  <c r="AE13" i="14"/>
  <c r="AE18" i="14" s="1"/>
  <c r="Q13" i="14"/>
  <c r="AC12" i="14"/>
  <c r="P15" i="14"/>
  <c r="Q15" i="14" s="1"/>
  <c r="AB15" i="14"/>
  <c r="AC15" i="14" s="1"/>
  <c r="AC16" i="14"/>
  <c r="AV15" i="12"/>
  <c r="AV16" i="12"/>
  <c r="AV12" i="12"/>
  <c r="BC11" i="12"/>
  <c r="BC11" i="14"/>
  <c r="BD11" i="14" s="1"/>
  <c r="Z18" i="14"/>
  <c r="BA18" i="14"/>
  <c r="N18" i="14"/>
  <c r="AQ18" i="14"/>
  <c r="P11" i="14"/>
  <c r="N18" i="12"/>
  <c r="I5" i="12"/>
  <c r="I4" i="12"/>
  <c r="P3" i="12"/>
  <c r="I3" i="12"/>
  <c r="R3" i="10"/>
  <c r="N5" i="10"/>
  <c r="K5" i="10"/>
  <c r="K4" i="10"/>
  <c r="K3" i="10"/>
  <c r="AS5" i="10"/>
  <c r="AW3" i="10"/>
  <c r="AO5" i="10"/>
  <c r="AO4" i="10"/>
  <c r="AO3" i="10"/>
  <c r="AO18" i="12"/>
  <c r="AC18" i="12"/>
  <c r="A18" i="12"/>
  <c r="AF17" i="12"/>
  <c r="AD17" i="12"/>
  <c r="AE17" i="12"/>
  <c r="Q17" i="12"/>
  <c r="AF16" i="12"/>
  <c r="AD16" i="12"/>
  <c r="Q16" i="12"/>
  <c r="AF15" i="12"/>
  <c r="AD15" i="12"/>
  <c r="Q15" i="12"/>
  <c r="AF14" i="12"/>
  <c r="AD14" i="12"/>
  <c r="Q14" i="12"/>
  <c r="AF13" i="12"/>
  <c r="AD13" i="12"/>
  <c r="Q13" i="12"/>
  <c r="AF12" i="12"/>
  <c r="AD12" i="12"/>
  <c r="Q12" i="12"/>
  <c r="BF18" i="12"/>
  <c r="AF11" i="12"/>
  <c r="AD11" i="12"/>
  <c r="P11" i="12"/>
  <c r="AC13" i="14" l="1"/>
  <c r="AF16" i="14"/>
  <c r="AG16" i="14" s="1"/>
  <c r="AF12" i="14"/>
  <c r="AG12" i="14" s="1"/>
  <c r="AF17" i="14"/>
  <c r="AG17" i="14" s="1"/>
  <c r="AF13" i="14"/>
  <c r="AG13" i="14" s="1"/>
  <c r="AC14" i="14"/>
  <c r="AF14" i="14" s="1"/>
  <c r="AG14" i="14" s="1"/>
  <c r="AF15" i="14"/>
  <c r="AG15" i="14" s="1"/>
  <c r="BC18" i="14"/>
  <c r="AX18" i="14"/>
  <c r="AA18" i="14"/>
  <c r="AB11" i="14"/>
  <c r="AB18" i="14" s="1"/>
  <c r="Q11" i="14"/>
  <c r="BH17" i="12"/>
  <c r="BI17" i="12" s="1"/>
  <c r="BH11" i="12"/>
  <c r="BI11" i="12" s="1"/>
  <c r="Q18" i="12"/>
  <c r="AF18" i="12"/>
  <c r="BC12" i="12"/>
  <c r="BH12" i="12"/>
  <c r="BI12" i="12" s="1"/>
  <c r="P13" i="12"/>
  <c r="R11" i="12"/>
  <c r="S11" i="12" s="1"/>
  <c r="AE16" i="12"/>
  <c r="AG17" i="12"/>
  <c r="AH17" i="12" s="1"/>
  <c r="AE12" i="12"/>
  <c r="BH14" i="12"/>
  <c r="BI14" i="12" s="1"/>
  <c r="AE14" i="12"/>
  <c r="AE15" i="12"/>
  <c r="AA18" i="12"/>
  <c r="AE11" i="12"/>
  <c r="BH13" i="12"/>
  <c r="BI13" i="12" s="1"/>
  <c r="AJ11" i="12"/>
  <c r="AE13" i="12"/>
  <c r="AR18" i="12"/>
  <c r="P18" i="14" l="1"/>
  <c r="AC11" i="14"/>
  <c r="BC14" i="12"/>
  <c r="P14" i="12"/>
  <c r="R14" i="12" s="1"/>
  <c r="S14" i="12" s="1"/>
  <c r="AJ14" i="12"/>
  <c r="AJ13" i="12"/>
  <c r="BC13" i="12"/>
  <c r="AG13" i="12"/>
  <c r="AH13" i="12" s="1"/>
  <c r="AG14" i="12"/>
  <c r="AH14" i="12" s="1"/>
  <c r="R13" i="12"/>
  <c r="S13" i="12" s="1"/>
  <c r="AJ12" i="12"/>
  <c r="P12" i="12"/>
  <c r="AG12" i="12"/>
  <c r="AH12" i="12" s="1"/>
  <c r="AE18" i="12"/>
  <c r="AG11" i="12"/>
  <c r="AG15" i="12"/>
  <c r="AH15" i="12" s="1"/>
  <c r="BH15" i="12"/>
  <c r="BI15" i="12" s="1"/>
  <c r="AG16" i="12"/>
  <c r="AH16" i="12" s="1"/>
  <c r="AC18" i="14" l="1"/>
  <c r="AF11" i="14"/>
  <c r="AG11" i="14" s="1"/>
  <c r="Q18" i="14"/>
  <c r="AK14" i="12"/>
  <c r="AL14" i="12" s="1"/>
  <c r="AK13" i="12"/>
  <c r="AL13" i="12" s="1"/>
  <c r="R12" i="12"/>
  <c r="S12" i="12" s="1"/>
  <c r="P15" i="12"/>
  <c r="AJ15" i="12"/>
  <c r="BC15" i="12"/>
  <c r="BH16" i="12"/>
  <c r="BI16" i="12" s="1"/>
  <c r="BC16" i="12"/>
  <c r="AG18" i="12"/>
  <c r="AU18" i="12"/>
  <c r="AH11" i="12"/>
  <c r="BH18" i="12" l="1"/>
  <c r="AF18" i="14"/>
  <c r="AK12" i="12"/>
  <c r="AL12" i="12" s="1"/>
  <c r="AJ16" i="12"/>
  <c r="P16" i="12"/>
  <c r="BC18" i="12"/>
  <c r="AH18" i="12"/>
  <c r="AK11" i="12"/>
  <c r="BB18" i="12"/>
  <c r="R15" i="12"/>
  <c r="S15" i="12" s="1"/>
  <c r="AK15" i="12" l="1"/>
  <c r="AL15" i="12" s="1"/>
  <c r="AL11" i="12"/>
  <c r="R16" i="12"/>
  <c r="S16" i="12" s="1"/>
  <c r="AJ17" i="12"/>
  <c r="AJ18" i="12" s="1"/>
  <c r="P17" i="12"/>
  <c r="P18" i="12" s="1"/>
  <c r="AK16" i="12" l="1"/>
  <c r="AL16" i="12" s="1"/>
  <c r="R17" i="12"/>
  <c r="R18" i="12" s="1"/>
  <c r="S17" i="12" l="1"/>
  <c r="AK17" i="12" l="1"/>
  <c r="S18" i="12"/>
  <c r="AL17" i="12" l="1"/>
  <c r="AK18" i="12"/>
  <c r="G12" i="10" l="1"/>
  <c r="G13" i="10" s="1"/>
  <c r="G14" i="10" s="1"/>
  <c r="G15" i="10" s="1"/>
  <c r="G16" i="10" s="1"/>
  <c r="G17" i="10" s="1"/>
  <c r="BD12" i="10"/>
  <c r="BD13" i="10"/>
  <c r="BD14" i="10"/>
  <c r="BD15" i="10"/>
  <c r="BD16" i="10"/>
  <c r="BD17" i="10"/>
  <c r="AC17" i="10"/>
  <c r="AE17" i="10"/>
  <c r="Y17" i="10"/>
  <c r="Z17" i="10" s="1"/>
  <c r="R17" i="10"/>
  <c r="N17" i="10"/>
  <c r="AS17" i="10"/>
  <c r="AO12" i="10"/>
  <c r="AP12" i="10" s="1"/>
  <c r="AO13" i="10"/>
  <c r="AP13" i="10" s="1"/>
  <c r="AO14" i="10"/>
  <c r="AP14" i="10" s="1"/>
  <c r="AO15" i="10"/>
  <c r="AP15" i="10" s="1"/>
  <c r="Y12" i="10"/>
  <c r="Z12" i="10" s="1"/>
  <c r="Y13" i="10"/>
  <c r="Y14" i="10"/>
  <c r="Z14" i="10" s="1"/>
  <c r="Y15" i="10"/>
  <c r="Z15" i="10" s="1"/>
  <c r="N12" i="10"/>
  <c r="N13" i="10"/>
  <c r="N14" i="10"/>
  <c r="N15" i="10"/>
  <c r="BD11" i="10"/>
  <c r="AY12" i="10"/>
  <c r="AY13" i="10"/>
  <c r="AY14" i="10"/>
  <c r="AY15" i="10"/>
  <c r="AY16" i="10"/>
  <c r="AY11" i="10"/>
  <c r="AZ11" i="10" s="1"/>
  <c r="AO16" i="10"/>
  <c r="AP16" i="10" s="1"/>
  <c r="AO11" i="10"/>
  <c r="AP11" i="10" s="1"/>
  <c r="AE12" i="10"/>
  <c r="AE13" i="10"/>
  <c r="AE14" i="10"/>
  <c r="AE15" i="10"/>
  <c r="AE16" i="10"/>
  <c r="AE11" i="10"/>
  <c r="AC12" i="10"/>
  <c r="AC13" i="10"/>
  <c r="AC14" i="10"/>
  <c r="AC15" i="10"/>
  <c r="AC16" i="10"/>
  <c r="AC11" i="10"/>
  <c r="Z13" i="10"/>
  <c r="Y16" i="10"/>
  <c r="Z16" i="10" s="1"/>
  <c r="Y11" i="10"/>
  <c r="Z11" i="10" s="1"/>
  <c r="R12" i="10"/>
  <c r="R13" i="10"/>
  <c r="R14" i="10"/>
  <c r="R15" i="10"/>
  <c r="R16" i="10"/>
  <c r="R11" i="10"/>
  <c r="N16" i="10"/>
  <c r="N11" i="10"/>
  <c r="O11" i="10" s="1"/>
  <c r="AT11" i="10" s="1"/>
  <c r="AD11" i="10" l="1"/>
  <c r="BE11" i="10"/>
  <c r="AD12" i="10"/>
  <c r="AF12" i="10" s="1"/>
  <c r="BE12" i="10"/>
  <c r="AD17" i="10"/>
  <c r="BE17" i="10"/>
  <c r="AD13" i="10"/>
  <c r="AF13" i="10" s="1"/>
  <c r="BE13" i="10"/>
  <c r="AD15" i="10"/>
  <c r="AF15" i="10" s="1"/>
  <c r="BE15" i="10"/>
  <c r="AD16" i="10"/>
  <c r="AF16" i="10" s="1"/>
  <c r="BE16" i="10"/>
  <c r="AD14" i="10"/>
  <c r="AF14" i="10" s="1"/>
  <c r="BE14" i="10"/>
  <c r="AF17" i="10"/>
  <c r="AG17" i="10" s="1"/>
  <c r="AZ12" i="10"/>
  <c r="BA12" i="10" s="1"/>
  <c r="AS12" i="10"/>
  <c r="O12" i="10"/>
  <c r="BF17" i="10"/>
  <c r="BG17" i="10" s="1"/>
  <c r="AI11" i="10"/>
  <c r="BA11" i="10"/>
  <c r="Q11" i="10"/>
  <c r="AI12" i="10" l="1"/>
  <c r="AT12" i="10"/>
  <c r="O13" i="10"/>
  <c r="AS13" i="10"/>
  <c r="AZ13" i="10"/>
  <c r="BA13" i="10" s="1"/>
  <c r="Q12" i="10"/>
  <c r="S12" i="10" s="1"/>
  <c r="AN18" i="10"/>
  <c r="AM18" i="10"/>
  <c r="AB18" i="10"/>
  <c r="A18" i="10"/>
  <c r="BA20" i="9"/>
  <c r="AZ20" i="9"/>
  <c r="AO20" i="9"/>
  <c r="AE20" i="9"/>
  <c r="F20" i="9"/>
  <c r="E20" i="9"/>
  <c r="D20" i="9"/>
  <c r="B20" i="9"/>
  <c r="N20" i="9" s="1"/>
  <c r="CD19" i="9"/>
  <c r="CE19" i="9" s="1"/>
  <c r="BZ19" i="9"/>
  <c r="BY19" i="9"/>
  <c r="BR19" i="9"/>
  <c r="BK19" i="9"/>
  <c r="BL19" i="9" s="1"/>
  <c r="BH19" i="9"/>
  <c r="BG19" i="9"/>
  <c r="BB19" i="9"/>
  <c r="CK19" i="9" s="1"/>
  <c r="AP19" i="9"/>
  <c r="AI19" i="9"/>
  <c r="AJ19" i="9" s="1"/>
  <c r="P19" i="9"/>
  <c r="Q19" i="9" s="1"/>
  <c r="W19" i="9" s="1"/>
  <c r="CD18" i="9"/>
  <c r="BZ18" i="9"/>
  <c r="BY18" i="9"/>
  <c r="BR18" i="9"/>
  <c r="BK18" i="9"/>
  <c r="BL18" i="9" s="1"/>
  <c r="BH18" i="9"/>
  <c r="BG18" i="9"/>
  <c r="BB18" i="9"/>
  <c r="CK18" i="9" s="1"/>
  <c r="AP18" i="9"/>
  <c r="AI18" i="9"/>
  <c r="AJ18" i="9" s="1"/>
  <c r="AK18" i="9" s="1"/>
  <c r="P18" i="9"/>
  <c r="Q18" i="9" s="1"/>
  <c r="CD17" i="9"/>
  <c r="CE17" i="9" s="1"/>
  <c r="BZ17" i="9"/>
  <c r="BY17" i="9"/>
  <c r="BR17" i="9"/>
  <c r="BK17" i="9"/>
  <c r="BL17" i="9" s="1"/>
  <c r="BM17" i="9" s="1"/>
  <c r="BH17" i="9"/>
  <c r="BG17" i="9"/>
  <c r="BB17" i="9"/>
  <c r="CK17" i="9" s="1"/>
  <c r="AP17" i="9"/>
  <c r="AI17" i="9"/>
  <c r="AJ17" i="9" s="1"/>
  <c r="P17" i="9"/>
  <c r="Q17" i="9" s="1"/>
  <c r="W17" i="9" s="1"/>
  <c r="CD16" i="9"/>
  <c r="BZ16" i="9"/>
  <c r="BY16" i="9"/>
  <c r="BR16" i="9"/>
  <c r="BK16" i="9"/>
  <c r="BL16" i="9" s="1"/>
  <c r="BH16" i="9"/>
  <c r="BG16" i="9"/>
  <c r="BB16" i="9"/>
  <c r="CK16" i="9" s="1"/>
  <c r="AP16" i="9"/>
  <c r="AI16" i="9"/>
  <c r="AJ16" i="9" s="1"/>
  <c r="AK16" i="9" s="1"/>
  <c r="P16" i="9"/>
  <c r="Q16" i="9" s="1"/>
  <c r="CD15" i="9"/>
  <c r="CE15" i="9" s="1"/>
  <c r="BZ15" i="9"/>
  <c r="BY15" i="9"/>
  <c r="BR15" i="9"/>
  <c r="BK15" i="9"/>
  <c r="BL15" i="9" s="1"/>
  <c r="BH15" i="9"/>
  <c r="BG15" i="9"/>
  <c r="BB15" i="9"/>
  <c r="CK15" i="9" s="1"/>
  <c r="AP15" i="9"/>
  <c r="AI15" i="9"/>
  <c r="AJ15" i="9" s="1"/>
  <c r="P15" i="9"/>
  <c r="Q15" i="9" s="1"/>
  <c r="W15" i="9" s="1"/>
  <c r="CD14" i="9"/>
  <c r="CE14" i="9" s="1"/>
  <c r="BZ14" i="9"/>
  <c r="BY14" i="9"/>
  <c r="BR14" i="9"/>
  <c r="BK14" i="9"/>
  <c r="BL14" i="9" s="1"/>
  <c r="BH14" i="9"/>
  <c r="BG14" i="9"/>
  <c r="BB14" i="9"/>
  <c r="CK14" i="9" s="1"/>
  <c r="AP14" i="9"/>
  <c r="AI14" i="9"/>
  <c r="AJ14" i="9" s="1"/>
  <c r="AK14" i="9" s="1"/>
  <c r="P14" i="9"/>
  <c r="Q14" i="9" s="1"/>
  <c r="CD13" i="9"/>
  <c r="CE13" i="9" s="1"/>
  <c r="BZ13" i="9"/>
  <c r="BY13" i="9"/>
  <c r="BR13" i="9"/>
  <c r="BK13" i="9"/>
  <c r="BL13" i="9" s="1"/>
  <c r="BH13" i="9"/>
  <c r="BG13" i="9"/>
  <c r="BB13" i="9"/>
  <c r="CK13" i="9" s="1"/>
  <c r="AP13" i="9"/>
  <c r="AI13" i="9"/>
  <c r="AJ13" i="9" s="1"/>
  <c r="P13" i="9"/>
  <c r="Q13" i="9" s="1"/>
  <c r="W13" i="9" s="1"/>
  <c r="CD12" i="9"/>
  <c r="BZ12" i="9"/>
  <c r="BY12" i="9"/>
  <c r="BR12" i="9"/>
  <c r="BK12" i="9"/>
  <c r="BL12" i="9" s="1"/>
  <c r="BH12" i="9"/>
  <c r="BG12" i="9"/>
  <c r="BB12" i="9"/>
  <c r="CK12" i="9" s="1"/>
  <c r="AP12" i="9"/>
  <c r="AI12" i="9"/>
  <c r="AJ12" i="9" s="1"/>
  <c r="AK12" i="9" s="1"/>
  <c r="P12" i="9"/>
  <c r="Q12" i="9" s="1"/>
  <c r="CC11" i="9"/>
  <c r="CD11" i="9" s="1"/>
  <c r="CE11" i="9" s="1"/>
  <c r="BZ11" i="9"/>
  <c r="BY11" i="9"/>
  <c r="BR11" i="9"/>
  <c r="BK11" i="9"/>
  <c r="BL11" i="9" s="1"/>
  <c r="BM11" i="9" s="1"/>
  <c r="BH11" i="9"/>
  <c r="BG11" i="9"/>
  <c r="BB11" i="9"/>
  <c r="AP11" i="9"/>
  <c r="AI11" i="9"/>
  <c r="AJ11" i="9" s="1"/>
  <c r="P11" i="9"/>
  <c r="Q11" i="9" s="1"/>
  <c r="M5" i="9"/>
  <c r="J5" i="9"/>
  <c r="J4" i="9"/>
  <c r="P3" i="9"/>
  <c r="J3" i="9"/>
  <c r="CE13" i="8"/>
  <c r="CF13" i="8" s="1"/>
  <c r="AQ12" i="8"/>
  <c r="AQ13" i="8"/>
  <c r="AQ14" i="8"/>
  <c r="AQ15" i="8"/>
  <c r="AQ16" i="8"/>
  <c r="AQ17" i="8"/>
  <c r="AQ18" i="8"/>
  <c r="AQ19" i="8"/>
  <c r="BS12" i="8"/>
  <c r="BS13" i="8"/>
  <c r="BS14" i="8"/>
  <c r="BS15" i="8"/>
  <c r="BS16" i="8"/>
  <c r="BS17" i="8"/>
  <c r="BS18" i="8"/>
  <c r="BS19" i="8"/>
  <c r="BH12" i="8"/>
  <c r="BH13" i="8"/>
  <c r="BH14" i="8"/>
  <c r="BH15" i="8"/>
  <c r="BH16" i="8"/>
  <c r="BH17" i="8"/>
  <c r="BH18" i="8"/>
  <c r="BH19" i="8"/>
  <c r="BI12" i="8"/>
  <c r="BI13" i="8"/>
  <c r="BI14" i="8"/>
  <c r="BI15" i="8"/>
  <c r="BI16" i="8"/>
  <c r="BI17" i="8"/>
  <c r="BI18" i="8"/>
  <c r="BI19" i="8"/>
  <c r="BL12" i="8"/>
  <c r="BM12" i="8" s="1"/>
  <c r="BL13" i="8"/>
  <c r="BM13" i="8" s="1"/>
  <c r="BN13" i="8" s="1"/>
  <c r="BL14" i="8"/>
  <c r="BM14" i="8" s="1"/>
  <c r="BN14" i="8" s="1"/>
  <c r="BL15" i="8"/>
  <c r="BM15" i="8" s="1"/>
  <c r="BN15" i="8" s="1"/>
  <c r="BL16" i="8"/>
  <c r="BM16" i="8" s="1"/>
  <c r="BN16" i="8" s="1"/>
  <c r="BL17" i="8"/>
  <c r="BM17" i="8" s="1"/>
  <c r="BN17" i="8" s="1"/>
  <c r="BL18" i="8"/>
  <c r="BM18" i="8" s="1"/>
  <c r="BN18" i="8" s="1"/>
  <c r="BL19" i="8"/>
  <c r="BM19" i="8" s="1"/>
  <c r="BN19" i="8" s="1"/>
  <c r="CA12" i="8"/>
  <c r="CA13" i="8"/>
  <c r="CA14" i="8"/>
  <c r="CA15" i="8"/>
  <c r="CA16" i="8"/>
  <c r="CA17" i="8"/>
  <c r="CA18" i="8"/>
  <c r="CA19" i="8"/>
  <c r="BZ12" i="8"/>
  <c r="BZ13" i="8"/>
  <c r="BZ14" i="8"/>
  <c r="BZ15" i="8"/>
  <c r="BZ16" i="8"/>
  <c r="BZ17" i="8"/>
  <c r="BZ18" i="8"/>
  <c r="BZ19" i="8"/>
  <c r="CE12" i="8"/>
  <c r="CF12" i="8" s="1"/>
  <c r="CE14" i="8"/>
  <c r="CE15" i="8"/>
  <c r="CE16" i="8"/>
  <c r="CE17" i="8"/>
  <c r="CF17" i="8" s="1"/>
  <c r="CE18" i="8"/>
  <c r="CE19" i="8"/>
  <c r="BC12" i="8"/>
  <c r="CL12" i="8" s="1"/>
  <c r="BC13" i="8"/>
  <c r="CL13" i="8" s="1"/>
  <c r="BC14" i="8"/>
  <c r="CL14" i="8" s="1"/>
  <c r="BC15" i="8"/>
  <c r="CL15" i="8" s="1"/>
  <c r="BC16" i="8"/>
  <c r="CL16" i="8" s="1"/>
  <c r="BC17" i="8"/>
  <c r="CL17" i="8" s="1"/>
  <c r="BC18" i="8"/>
  <c r="CL18" i="8" s="1"/>
  <c r="BC19" i="8"/>
  <c r="CL19" i="8" s="1"/>
  <c r="AJ12" i="8"/>
  <c r="AK12" i="8" s="1"/>
  <c r="AM12" i="8" s="1"/>
  <c r="AJ13" i="8"/>
  <c r="AK13" i="8" s="1"/>
  <c r="AL13" i="8" s="1"/>
  <c r="AJ14" i="8"/>
  <c r="AK14" i="8" s="1"/>
  <c r="AS14" i="8" s="1"/>
  <c r="AJ15" i="8"/>
  <c r="AK15" i="8" s="1"/>
  <c r="AM15" i="8" s="1"/>
  <c r="AJ16" i="8"/>
  <c r="AK16" i="8" s="1"/>
  <c r="AL16" i="8" s="1"/>
  <c r="AJ17" i="8"/>
  <c r="AK17" i="8" s="1"/>
  <c r="AM17" i="8" s="1"/>
  <c r="AJ18" i="8"/>
  <c r="AK18" i="8" s="1"/>
  <c r="AS18" i="8" s="1"/>
  <c r="AJ19" i="8"/>
  <c r="AK19" i="8" s="1"/>
  <c r="AL19" i="8" s="1"/>
  <c r="Q12" i="8"/>
  <c r="R12" i="8" s="1"/>
  <c r="X12" i="8" s="1"/>
  <c r="Q13" i="8"/>
  <c r="R13" i="8" s="1"/>
  <c r="X13" i="8" s="1"/>
  <c r="Q14" i="8"/>
  <c r="R14" i="8" s="1"/>
  <c r="X14" i="8" s="1"/>
  <c r="Q15" i="8"/>
  <c r="R15" i="8" s="1"/>
  <c r="X15" i="8" s="1"/>
  <c r="Q16" i="8"/>
  <c r="R16" i="8" s="1"/>
  <c r="X16" i="8" s="1"/>
  <c r="Q17" i="8"/>
  <c r="R17" i="8" s="1"/>
  <c r="X17" i="8" s="1"/>
  <c r="Q18" i="8"/>
  <c r="R18" i="8" s="1"/>
  <c r="X18" i="8" s="1"/>
  <c r="Q19" i="8"/>
  <c r="R19" i="8" s="1"/>
  <c r="X19" i="8" s="1"/>
  <c r="AP3" i="2"/>
  <c r="AJ5" i="2"/>
  <c r="BC5" i="8"/>
  <c r="AM5" i="2"/>
  <c r="AJ4" i="2"/>
  <c r="AJ3" i="2"/>
  <c r="CD11" i="8"/>
  <c r="CE11" i="8" s="1"/>
  <c r="CA11" i="8"/>
  <c r="BZ11" i="8"/>
  <c r="BS11" i="8"/>
  <c r="BL11" i="8"/>
  <c r="BM11" i="8" s="1"/>
  <c r="BI11" i="8"/>
  <c r="BH11" i="8"/>
  <c r="BC11" i="8"/>
  <c r="CL11" i="8" s="1"/>
  <c r="AQ11" i="8"/>
  <c r="AJ11" i="8"/>
  <c r="AK11" i="8" s="1"/>
  <c r="Q11" i="8"/>
  <c r="R11" i="8" s="1"/>
  <c r="G11" i="2"/>
  <c r="L11" i="2" s="1"/>
  <c r="G12" i="2"/>
  <c r="L12" i="2" s="1"/>
  <c r="G13" i="2"/>
  <c r="L13" i="2" s="1"/>
  <c r="G14" i="2"/>
  <c r="L14" i="2" s="1"/>
  <c r="G15" i="2"/>
  <c r="L15" i="2" s="1"/>
  <c r="G16" i="2"/>
  <c r="L16" i="2" s="1"/>
  <c r="G17" i="2"/>
  <c r="L17" i="2" s="1"/>
  <c r="G18" i="2"/>
  <c r="L18" i="2" s="1"/>
  <c r="G19" i="2"/>
  <c r="L19" i="2" s="1"/>
  <c r="BB20" i="8"/>
  <c r="BA20" i="8"/>
  <c r="AP20" i="8"/>
  <c r="F20" i="8"/>
  <c r="E20" i="8"/>
  <c r="B20" i="8"/>
  <c r="O20" i="8" s="1"/>
  <c r="BF5" i="8"/>
  <c r="N5" i="8"/>
  <c r="K5" i="8"/>
  <c r="BI3" i="8"/>
  <c r="BC4" i="8"/>
  <c r="K4" i="8"/>
  <c r="BC3" i="8"/>
  <c r="Q3" i="8"/>
  <c r="K3" i="8"/>
  <c r="AT13" i="10" l="1"/>
  <c r="CG18" i="8"/>
  <c r="CG14" i="8"/>
  <c r="CG19" i="8"/>
  <c r="CG15" i="8"/>
  <c r="BM13" i="9"/>
  <c r="CL20" i="8"/>
  <c r="BS20" i="8"/>
  <c r="BH20" i="8"/>
  <c r="CE20" i="8"/>
  <c r="BB20" i="9"/>
  <c r="BM15" i="9"/>
  <c r="CF17" i="9"/>
  <c r="CG17" i="9" s="1"/>
  <c r="CF18" i="9"/>
  <c r="BY20" i="9"/>
  <c r="CE12" i="9"/>
  <c r="CE18" i="9"/>
  <c r="BG20" i="9"/>
  <c r="BN13" i="9"/>
  <c r="BM19" i="9"/>
  <c r="S12" i="9"/>
  <c r="R12" i="9"/>
  <c r="BS12" i="9" s="1"/>
  <c r="W12" i="9"/>
  <c r="CM14" i="9"/>
  <c r="CN14" i="9" s="1"/>
  <c r="CF15" i="9"/>
  <c r="CG15" i="9" s="1"/>
  <c r="CF16" i="9"/>
  <c r="BN19" i="9"/>
  <c r="CM12" i="9"/>
  <c r="CN12" i="9" s="1"/>
  <c r="BI20" i="9"/>
  <c r="BR20" i="9"/>
  <c r="CF13" i="9"/>
  <c r="CG13" i="9" s="1"/>
  <c r="CF14" i="9"/>
  <c r="CG14" i="9" s="1"/>
  <c r="CE16" i="9"/>
  <c r="BN17" i="9"/>
  <c r="BO17" i="9" s="1"/>
  <c r="CM17" i="9"/>
  <c r="CN17" i="9" s="1"/>
  <c r="CM18" i="9"/>
  <c r="CN18" i="9" s="1"/>
  <c r="BN11" i="9"/>
  <c r="BO11" i="9" s="1"/>
  <c r="CF12" i="9"/>
  <c r="BN15" i="9"/>
  <c r="CM15" i="9"/>
  <c r="CN15" i="9" s="1"/>
  <c r="CM16" i="9"/>
  <c r="CN16" i="9" s="1"/>
  <c r="CF19" i="9"/>
  <c r="CG19" i="9" s="1"/>
  <c r="AS14" i="10"/>
  <c r="AZ14" i="10"/>
  <c r="BA14" i="10" s="1"/>
  <c r="O14" i="10"/>
  <c r="Q13" i="10"/>
  <c r="S13" i="10" s="1"/>
  <c r="AI13" i="10"/>
  <c r="BF12" i="10"/>
  <c r="BG12" i="10" s="1"/>
  <c r="BF13" i="10"/>
  <c r="BG13" i="10" s="1"/>
  <c r="AO18" i="10"/>
  <c r="BM12" i="9"/>
  <c r="BN12" i="9"/>
  <c r="R18" i="9"/>
  <c r="S18" i="9"/>
  <c r="W18" i="9"/>
  <c r="AR15" i="9"/>
  <c r="AL15" i="9"/>
  <c r="AK15" i="9"/>
  <c r="W16" i="9"/>
  <c r="S16" i="9"/>
  <c r="R16" i="9"/>
  <c r="BN18" i="9"/>
  <c r="BM18" i="9"/>
  <c r="AR13" i="9"/>
  <c r="AL13" i="9"/>
  <c r="AK13" i="9"/>
  <c r="R14" i="9"/>
  <c r="S14" i="9"/>
  <c r="W14" i="9"/>
  <c r="BM16" i="9"/>
  <c r="BN16" i="9"/>
  <c r="BN14" i="9"/>
  <c r="BM14" i="9"/>
  <c r="AR19" i="9"/>
  <c r="AL19" i="9"/>
  <c r="AK19" i="9"/>
  <c r="Q20" i="9"/>
  <c r="BL20" i="9"/>
  <c r="CM19" i="9"/>
  <c r="CN19" i="9" s="1"/>
  <c r="AK17" i="9"/>
  <c r="AR17" i="9"/>
  <c r="AL17" i="9"/>
  <c r="AR11" i="9"/>
  <c r="AJ20" i="9"/>
  <c r="AK11" i="9"/>
  <c r="AL11" i="9"/>
  <c r="CM13" i="9"/>
  <c r="CN13" i="9" s="1"/>
  <c r="AL12" i="9"/>
  <c r="AM12" i="9" s="1"/>
  <c r="CL12" i="9" s="1"/>
  <c r="S13" i="9"/>
  <c r="AL16" i="9"/>
  <c r="AM16" i="9" s="1"/>
  <c r="S17" i="9"/>
  <c r="AL18" i="9"/>
  <c r="AM18" i="9" s="1"/>
  <c r="S19" i="9"/>
  <c r="R11" i="9"/>
  <c r="W11" i="9"/>
  <c r="CF11" i="9"/>
  <c r="AR12" i="9"/>
  <c r="AL14" i="9"/>
  <c r="AM14" i="9" s="1"/>
  <c r="AR14" i="9"/>
  <c r="S15" i="9"/>
  <c r="AR16" i="9"/>
  <c r="AR18" i="9"/>
  <c r="CD20" i="9"/>
  <c r="S11" i="9"/>
  <c r="CK11" i="9"/>
  <c r="R13" i="9"/>
  <c r="R15" i="9"/>
  <c r="R17" i="9"/>
  <c r="R19" i="9"/>
  <c r="CF16" i="8"/>
  <c r="BN12" i="8"/>
  <c r="BO19" i="8"/>
  <c r="BP19" i="8" s="1"/>
  <c r="BO16" i="8"/>
  <c r="BP16" i="8" s="1"/>
  <c r="BO18" i="8"/>
  <c r="BP18" i="8" s="1"/>
  <c r="BO14" i="8"/>
  <c r="BP14" i="8" s="1"/>
  <c r="BO15" i="8"/>
  <c r="BP15" i="8" s="1"/>
  <c r="BO12" i="8"/>
  <c r="BO17" i="8"/>
  <c r="BP17" i="8" s="1"/>
  <c r="BO13" i="8"/>
  <c r="BP13" i="8" s="1"/>
  <c r="CF18" i="8"/>
  <c r="CF14" i="8"/>
  <c r="CF19" i="8"/>
  <c r="CF15" i="8"/>
  <c r="CN19" i="8"/>
  <c r="CO19" i="8" s="1"/>
  <c r="CN15" i="8"/>
  <c r="CO15" i="8" s="1"/>
  <c r="CN16" i="8"/>
  <c r="CO16" i="8" s="1"/>
  <c r="CN12" i="8"/>
  <c r="CO12" i="8" s="1"/>
  <c r="CN17" i="8"/>
  <c r="CO17" i="8" s="1"/>
  <c r="CN13" i="8"/>
  <c r="CO13" i="8" s="1"/>
  <c r="CN18" i="8"/>
  <c r="CO18" i="8" s="1"/>
  <c r="CN14" i="8"/>
  <c r="CO14" i="8" s="1"/>
  <c r="AL15" i="8"/>
  <c r="AL12" i="8"/>
  <c r="AL17" i="8"/>
  <c r="AL18" i="8"/>
  <c r="AL14" i="8"/>
  <c r="CG17" i="8"/>
  <c r="CG16" i="8"/>
  <c r="CG12" i="8"/>
  <c r="CG13" i="8"/>
  <c r="AM19" i="8"/>
  <c r="AS19" i="8"/>
  <c r="AM16" i="8"/>
  <c r="AS16" i="8"/>
  <c r="AM13" i="8"/>
  <c r="AS13" i="8"/>
  <c r="AS12" i="8"/>
  <c r="T17" i="8"/>
  <c r="T13" i="8"/>
  <c r="AS17" i="8"/>
  <c r="AM18" i="8"/>
  <c r="T14" i="8"/>
  <c r="AS15" i="8"/>
  <c r="T16" i="8"/>
  <c r="T12" i="8"/>
  <c r="AM14" i="8"/>
  <c r="T18" i="8"/>
  <c r="T19" i="8"/>
  <c r="T15" i="8"/>
  <c r="CF11" i="8"/>
  <c r="AL11" i="8"/>
  <c r="CG11" i="8"/>
  <c r="BO11" i="8"/>
  <c r="BN11" i="8"/>
  <c r="BJ20" i="8"/>
  <c r="BC20" i="8"/>
  <c r="T11" i="8"/>
  <c r="AM11" i="8"/>
  <c r="S15" i="8"/>
  <c r="S13" i="8"/>
  <c r="S19" i="8"/>
  <c r="R20" i="8"/>
  <c r="S17" i="8"/>
  <c r="AS11" i="8"/>
  <c r="S14" i="8"/>
  <c r="S18" i="8"/>
  <c r="G20" i="8"/>
  <c r="S12" i="8"/>
  <c r="S16" i="8"/>
  <c r="AK20" i="8"/>
  <c r="S11" i="8"/>
  <c r="X11" i="8"/>
  <c r="X20" i="8" s="1"/>
  <c r="BF14" i="10" l="1"/>
  <c r="BG14" i="10" s="1"/>
  <c r="AT14" i="10"/>
  <c r="CG18" i="9"/>
  <c r="BP12" i="8"/>
  <c r="S20" i="9"/>
  <c r="BO13" i="9"/>
  <c r="CH13" i="9" s="1"/>
  <c r="CG20" i="8"/>
  <c r="AM20" i="8"/>
  <c r="BO12" i="9"/>
  <c r="CF20" i="8"/>
  <c r="BO15" i="9"/>
  <c r="CH15" i="9" s="1"/>
  <c r="CG16" i="9"/>
  <c r="CH17" i="9"/>
  <c r="CG12" i="9"/>
  <c r="CH12" i="9" s="1"/>
  <c r="T12" i="9"/>
  <c r="AV12" i="9" s="1"/>
  <c r="BO19" i="9"/>
  <c r="CH19" i="9" s="1"/>
  <c r="CF20" i="9"/>
  <c r="V12" i="9"/>
  <c r="X12" i="9" s="1"/>
  <c r="Y12" i="9" s="1"/>
  <c r="AM19" i="9"/>
  <c r="CL19" i="9" s="1"/>
  <c r="BO14" i="9"/>
  <c r="CH14" i="9" s="1"/>
  <c r="BO16" i="9"/>
  <c r="CE20" i="9"/>
  <c r="AL20" i="9"/>
  <c r="AM17" i="9"/>
  <c r="AQ17" i="9" s="1"/>
  <c r="BM20" i="9"/>
  <c r="BN20" i="9"/>
  <c r="AI14" i="10"/>
  <c r="Q14" i="10"/>
  <c r="S14" i="10" s="1"/>
  <c r="O15" i="10"/>
  <c r="AS15" i="10"/>
  <c r="AZ15" i="10"/>
  <c r="BA15" i="10" s="1"/>
  <c r="AP18" i="10"/>
  <c r="T13" i="10"/>
  <c r="AE18" i="10"/>
  <c r="Z18" i="10"/>
  <c r="BD18" i="10"/>
  <c r="BF11" i="10"/>
  <c r="BG11" i="10" s="1"/>
  <c r="R18" i="10"/>
  <c r="AQ14" i="9"/>
  <c r="CL14" i="9"/>
  <c r="AQ16" i="9"/>
  <c r="CL16" i="9"/>
  <c r="BS15" i="9"/>
  <c r="V15" i="9"/>
  <c r="T15" i="9"/>
  <c r="AK20" i="9"/>
  <c r="AM11" i="9"/>
  <c r="T14" i="9"/>
  <c r="AV14" i="9" s="1"/>
  <c r="BS14" i="9"/>
  <c r="V14" i="9"/>
  <c r="BS11" i="9"/>
  <c r="R20" i="9"/>
  <c r="T11" i="9"/>
  <c r="AQ12" i="9"/>
  <c r="T18" i="9"/>
  <c r="AV18" i="9" s="1"/>
  <c r="BS18" i="9"/>
  <c r="V18" i="9"/>
  <c r="BS19" i="9"/>
  <c r="V19" i="9"/>
  <c r="T19" i="9"/>
  <c r="BS13" i="9"/>
  <c r="V13" i="9"/>
  <c r="T13" i="9"/>
  <c r="T16" i="9"/>
  <c r="AV16" i="9" s="1"/>
  <c r="BS16" i="9"/>
  <c r="V16" i="9"/>
  <c r="CG11" i="9"/>
  <c r="W20" i="9"/>
  <c r="AR20" i="9"/>
  <c r="AM15" i="9"/>
  <c r="AQ18" i="9"/>
  <c r="CL18" i="9"/>
  <c r="T17" i="9"/>
  <c r="BS17" i="9"/>
  <c r="V17" i="9"/>
  <c r="CK20" i="9"/>
  <c r="CM11" i="9"/>
  <c r="AM13" i="9"/>
  <c r="BO18" i="9"/>
  <c r="CH18" i="9" s="1"/>
  <c r="BO20" i="8"/>
  <c r="BM20" i="8"/>
  <c r="AS20" i="8"/>
  <c r="BT16" i="8"/>
  <c r="CH16" i="8" s="1"/>
  <c r="CI16" i="8" s="1"/>
  <c r="U16" i="8"/>
  <c r="BT17" i="8"/>
  <c r="U17" i="8"/>
  <c r="BT13" i="8"/>
  <c r="U13" i="8"/>
  <c r="BT18" i="8"/>
  <c r="U18" i="8"/>
  <c r="BT12" i="8"/>
  <c r="CH12" i="8" s="1"/>
  <c r="U12" i="8"/>
  <c r="BT14" i="8"/>
  <c r="CH14" i="8" s="1"/>
  <c r="CI14" i="8" s="1"/>
  <c r="U14" i="8"/>
  <c r="BT19" i="8"/>
  <c r="CH19" i="8" s="1"/>
  <c r="CI19" i="8" s="1"/>
  <c r="U19" i="8"/>
  <c r="BT15" i="8"/>
  <c r="U15" i="8"/>
  <c r="CH11" i="8"/>
  <c r="BP11" i="8"/>
  <c r="U11" i="8"/>
  <c r="W11" i="8" s="1"/>
  <c r="BT11" i="8"/>
  <c r="BN20" i="8"/>
  <c r="AN11" i="8"/>
  <c r="W16" i="8"/>
  <c r="Y16" i="8" s="1"/>
  <c r="Z16" i="8" s="1"/>
  <c r="W12" i="8"/>
  <c r="Y12" i="8" s="1"/>
  <c r="Z12" i="8" s="1"/>
  <c r="W14" i="8"/>
  <c r="Y14" i="8" s="1"/>
  <c r="Z14" i="8" s="1"/>
  <c r="W19" i="8"/>
  <c r="Y19" i="8" s="1"/>
  <c r="Z19" i="8" s="1"/>
  <c r="W15" i="8"/>
  <c r="Y15" i="8" s="1"/>
  <c r="Z15" i="8" s="1"/>
  <c r="W18" i="8"/>
  <c r="Y18" i="8" s="1"/>
  <c r="Z18" i="8" s="1"/>
  <c r="W13" i="8"/>
  <c r="Y13" i="8" s="1"/>
  <c r="Z13" i="8" s="1"/>
  <c r="W17" i="8"/>
  <c r="Y17" i="8" s="1"/>
  <c r="Z17" i="8" s="1"/>
  <c r="S20" i="8"/>
  <c r="AT15" i="10" l="1"/>
  <c r="CM20" i="9"/>
  <c r="CN11" i="9"/>
  <c r="CI12" i="8"/>
  <c r="T20" i="9"/>
  <c r="CG20" i="9"/>
  <c r="AV19" i="9"/>
  <c r="AQ19" i="9"/>
  <c r="AS19" i="9" s="1"/>
  <c r="AT19" i="9" s="1"/>
  <c r="CL17" i="9"/>
  <c r="CH16" i="9"/>
  <c r="AV15" i="9"/>
  <c r="AV17" i="9"/>
  <c r="AI15" i="10"/>
  <c r="Q15" i="10"/>
  <c r="S15" i="10" s="1"/>
  <c r="BF15" i="10"/>
  <c r="BG15" i="10" s="1"/>
  <c r="AZ16" i="10"/>
  <c r="BA16" i="10" s="1"/>
  <c r="BA18" i="10" s="1"/>
  <c r="O16" i="10"/>
  <c r="AS16" i="10"/>
  <c r="AG12" i="10"/>
  <c r="T12" i="10"/>
  <c r="AG16" i="10"/>
  <c r="T14" i="10"/>
  <c r="AG14" i="10"/>
  <c r="AG13" i="10"/>
  <c r="AJ13" i="10" s="1"/>
  <c r="AK13" i="10" s="1"/>
  <c r="AQ13" i="9"/>
  <c r="CL13" i="9"/>
  <c r="X17" i="9"/>
  <c r="Y17" i="9" s="1"/>
  <c r="AS18" i="9"/>
  <c r="AT18" i="9" s="1"/>
  <c r="X19" i="9"/>
  <c r="Y19" i="9" s="1"/>
  <c r="X14" i="9"/>
  <c r="Y14" i="9" s="1"/>
  <c r="X15" i="9"/>
  <c r="Y15" i="9" s="1"/>
  <c r="AS17" i="9"/>
  <c r="AT17" i="9" s="1"/>
  <c r="AV11" i="9"/>
  <c r="V11" i="9"/>
  <c r="AS16" i="9"/>
  <c r="AT16" i="9" s="1"/>
  <c r="X18" i="9"/>
  <c r="Y18" i="9" s="1"/>
  <c r="AS12" i="9"/>
  <c r="AT12" i="9" s="1"/>
  <c r="AW12" i="9" s="1"/>
  <c r="AX12" i="9" s="1"/>
  <c r="CL15" i="9"/>
  <c r="AQ15" i="9"/>
  <c r="X16" i="9"/>
  <c r="Y16" i="9" s="1"/>
  <c r="X13" i="9"/>
  <c r="Y13" i="9" s="1"/>
  <c r="AQ11" i="9"/>
  <c r="CL11" i="9"/>
  <c r="AM20" i="9"/>
  <c r="AS14" i="9"/>
  <c r="AT14" i="9" s="1"/>
  <c r="AV13" i="9"/>
  <c r="BO20" i="9"/>
  <c r="CH11" i="9"/>
  <c r="CH15" i="8"/>
  <c r="CI15" i="8" s="1"/>
  <c r="CH17" i="8"/>
  <c r="CI17" i="8" s="1"/>
  <c r="CH13" i="8"/>
  <c r="CI13" i="8" s="1"/>
  <c r="CH18" i="8"/>
  <c r="CI18" i="8" s="1"/>
  <c r="AN17" i="8"/>
  <c r="AN15" i="8"/>
  <c r="AN14" i="8"/>
  <c r="AN16" i="8"/>
  <c r="AN13" i="8"/>
  <c r="AN18" i="8"/>
  <c r="AN19" i="8"/>
  <c r="AN12" i="8"/>
  <c r="AR11" i="8"/>
  <c r="AT11" i="8" s="1"/>
  <c r="AU11" i="8" s="1"/>
  <c r="CM11" i="8"/>
  <c r="BP20" i="8"/>
  <c r="CI11" i="8"/>
  <c r="AW11" i="8"/>
  <c r="AL20" i="8"/>
  <c r="Y11" i="8"/>
  <c r="Y20" i="8" s="1"/>
  <c r="W20" i="8"/>
  <c r="AT16" i="10" l="1"/>
  <c r="BF16" i="10"/>
  <c r="BG16" i="10"/>
  <c r="CH20" i="9"/>
  <c r="AN20" i="8"/>
  <c r="CI20" i="8"/>
  <c r="CH20" i="8"/>
  <c r="AV20" i="9"/>
  <c r="AW18" i="9"/>
  <c r="AX18" i="9" s="1"/>
  <c r="BF18" i="10"/>
  <c r="AZ17" i="10"/>
  <c r="AZ18" i="10" s="1"/>
  <c r="O17" i="10"/>
  <c r="AT17" i="10" s="1"/>
  <c r="AI16" i="10"/>
  <c r="Q16" i="10"/>
  <c r="T15" i="10"/>
  <c r="AS18" i="10"/>
  <c r="AW14" i="9"/>
  <c r="AX14" i="9" s="1"/>
  <c r="AJ14" i="10"/>
  <c r="AK14" i="10" s="1"/>
  <c r="S11" i="10"/>
  <c r="AD18" i="10"/>
  <c r="AF11" i="10"/>
  <c r="AG11" i="10" s="1"/>
  <c r="AG15" i="10"/>
  <c r="AJ12" i="10"/>
  <c r="AK12" i="10" s="1"/>
  <c r="AW16" i="9"/>
  <c r="AX16" i="9" s="1"/>
  <c r="AS15" i="9"/>
  <c r="AT15" i="9" s="1"/>
  <c r="AW15" i="9" s="1"/>
  <c r="AX15" i="9" s="1"/>
  <c r="X11" i="9"/>
  <c r="X20" i="9" s="1"/>
  <c r="V20" i="9"/>
  <c r="AQ20" i="9"/>
  <c r="AS11" i="9"/>
  <c r="AS13" i="9"/>
  <c r="AT13" i="9" s="1"/>
  <c r="AW13" i="9" s="1"/>
  <c r="AX13" i="9" s="1"/>
  <c r="AW19" i="9"/>
  <c r="AX19" i="9" s="1"/>
  <c r="AW17" i="9"/>
  <c r="AX17" i="9" s="1"/>
  <c r="AW19" i="8"/>
  <c r="CM19" i="8"/>
  <c r="AR19" i="8"/>
  <c r="AT19" i="8" s="1"/>
  <c r="AU19" i="8" s="1"/>
  <c r="AX19" i="8" s="1"/>
  <c r="AY19" i="8" s="1"/>
  <c r="AW14" i="8"/>
  <c r="AR14" i="8"/>
  <c r="AT14" i="8" s="1"/>
  <c r="AU14" i="8" s="1"/>
  <c r="AX14" i="8" s="1"/>
  <c r="AY14" i="8" s="1"/>
  <c r="CM14" i="8"/>
  <c r="AW13" i="8"/>
  <c r="AR13" i="8"/>
  <c r="AT13" i="8" s="1"/>
  <c r="AU13" i="8" s="1"/>
  <c r="AX13" i="8" s="1"/>
  <c r="AY13" i="8" s="1"/>
  <c r="CM13" i="8"/>
  <c r="AW17" i="8"/>
  <c r="AR17" i="8"/>
  <c r="AT17" i="8" s="1"/>
  <c r="AU17" i="8" s="1"/>
  <c r="AX17" i="8" s="1"/>
  <c r="AY17" i="8" s="1"/>
  <c r="CM17" i="8"/>
  <c r="AW18" i="8"/>
  <c r="AR18" i="8"/>
  <c r="AT18" i="8" s="1"/>
  <c r="AU18" i="8" s="1"/>
  <c r="AX18" i="8" s="1"/>
  <c r="AY18" i="8" s="1"/>
  <c r="CM18" i="8"/>
  <c r="AW15" i="8"/>
  <c r="CM15" i="8"/>
  <c r="AR15" i="8"/>
  <c r="AT15" i="8" s="1"/>
  <c r="AU15" i="8" s="1"/>
  <c r="AX15" i="8" s="1"/>
  <c r="AY15" i="8" s="1"/>
  <c r="AW12" i="8"/>
  <c r="AR12" i="8"/>
  <c r="AT12" i="8" s="1"/>
  <c r="AU12" i="8" s="1"/>
  <c r="AX12" i="8" s="1"/>
  <c r="AY12" i="8" s="1"/>
  <c r="CM12" i="8"/>
  <c r="AW16" i="8"/>
  <c r="AR16" i="8"/>
  <c r="AT16" i="8" s="1"/>
  <c r="AU16" i="8" s="1"/>
  <c r="CM16" i="8"/>
  <c r="CN11" i="8"/>
  <c r="Z11" i="8"/>
  <c r="Z20" i="8" s="1"/>
  <c r="Q3" i="2"/>
  <c r="AY12" i="2"/>
  <c r="AZ12" i="2" s="1"/>
  <c r="BF12" i="2" s="1"/>
  <c r="AY13" i="2"/>
  <c r="AZ13" i="2" s="1"/>
  <c r="BF13" i="2" s="1"/>
  <c r="AY14" i="2"/>
  <c r="AZ14" i="2" s="1"/>
  <c r="BF14" i="2" s="1"/>
  <c r="AY15" i="2"/>
  <c r="AZ15" i="2" s="1"/>
  <c r="BF15" i="2" s="1"/>
  <c r="AY16" i="2"/>
  <c r="AZ16" i="2" s="1"/>
  <c r="BF16" i="2" s="1"/>
  <c r="AY17" i="2"/>
  <c r="AZ17" i="2" s="1"/>
  <c r="BF17" i="2" s="1"/>
  <c r="AY18" i="2"/>
  <c r="AZ18" i="2" s="1"/>
  <c r="BF18" i="2" s="1"/>
  <c r="AY19" i="2"/>
  <c r="AZ19" i="2" s="1"/>
  <c r="BF19" i="2" s="1"/>
  <c r="BA12" i="2"/>
  <c r="BA13" i="2"/>
  <c r="BA14" i="2"/>
  <c r="BA17" i="2"/>
  <c r="AO12" i="2"/>
  <c r="AS12" i="2" s="1"/>
  <c r="AT12" i="2" s="1"/>
  <c r="AO13" i="2"/>
  <c r="AS13" i="2" s="1"/>
  <c r="AT13" i="2" s="1"/>
  <c r="AO14" i="2"/>
  <c r="AS14" i="2" s="1"/>
  <c r="AT14" i="2" s="1"/>
  <c r="AO15" i="2"/>
  <c r="AS15" i="2" s="1"/>
  <c r="AT15" i="2" s="1"/>
  <c r="AO16" i="2"/>
  <c r="AS16" i="2" s="1"/>
  <c r="AT16" i="2" s="1"/>
  <c r="AO17" i="2"/>
  <c r="AS17" i="2" s="1"/>
  <c r="AT17" i="2" s="1"/>
  <c r="AO18" i="2"/>
  <c r="AS18" i="2" s="1"/>
  <c r="AT18" i="2" s="1"/>
  <c r="AO19" i="2"/>
  <c r="AS19" i="2" s="1"/>
  <c r="AT19" i="2" s="1"/>
  <c r="Z12" i="2"/>
  <c r="Z13" i="2"/>
  <c r="Z14" i="2"/>
  <c r="Z15" i="2"/>
  <c r="V16" i="2"/>
  <c r="Z17" i="2"/>
  <c r="Z18" i="2"/>
  <c r="Z19" i="2"/>
  <c r="O12" i="2"/>
  <c r="O13" i="2"/>
  <c r="O14" i="2"/>
  <c r="O15" i="2"/>
  <c r="O16" i="2"/>
  <c r="O17" i="2"/>
  <c r="O18" i="2"/>
  <c r="O19" i="2"/>
  <c r="N5" i="2"/>
  <c r="K5" i="2"/>
  <c r="K4" i="2"/>
  <c r="K3" i="2"/>
  <c r="X20" i="2"/>
  <c r="BA16" i="2" l="1"/>
  <c r="BA19" i="2"/>
  <c r="BA18" i="2"/>
  <c r="CN20" i="8"/>
  <c r="CO11" i="8"/>
  <c r="BA15" i="2"/>
  <c r="BH16" i="2"/>
  <c r="BI16" i="2" s="1"/>
  <c r="BH12" i="2"/>
  <c r="BI12" i="2" s="1"/>
  <c r="BH19" i="2"/>
  <c r="BI19" i="2" s="1"/>
  <c r="BH15" i="2"/>
  <c r="BI15" i="2" s="1"/>
  <c r="BH18" i="2"/>
  <c r="BI18" i="2" s="1"/>
  <c r="BH14" i="2"/>
  <c r="BI14" i="2" s="1"/>
  <c r="BH17" i="2"/>
  <c r="BI17" i="2" s="1"/>
  <c r="BH13" i="2"/>
  <c r="BI13" i="2" s="1"/>
  <c r="BG16" i="2"/>
  <c r="AJ15" i="10"/>
  <c r="AK15" i="10" s="1"/>
  <c r="Q17" i="10"/>
  <c r="O18" i="10"/>
  <c r="AI17" i="10"/>
  <c r="AI18" i="10" s="1"/>
  <c r="S16" i="10"/>
  <c r="AG18" i="10"/>
  <c r="AF18" i="10"/>
  <c r="T11" i="10"/>
  <c r="AS20" i="9"/>
  <c r="Y11" i="9"/>
  <c r="AT11" i="9"/>
  <c r="AT20" i="9" s="1"/>
  <c r="AT20" i="8"/>
  <c r="AR20" i="8"/>
  <c r="AU20" i="8"/>
  <c r="AX16" i="8"/>
  <c r="AY16" i="8" s="1"/>
  <c r="AW20" i="8"/>
  <c r="N14" i="2"/>
  <c r="AP18" i="2"/>
  <c r="N19" i="2"/>
  <c r="N15" i="2"/>
  <c r="AP19" i="2"/>
  <c r="BC19" i="2" s="1"/>
  <c r="N16" i="2"/>
  <c r="N12" i="2"/>
  <c r="AP16" i="2"/>
  <c r="BC16" i="2" s="1"/>
  <c r="AP12" i="2"/>
  <c r="BC12" i="2" s="1"/>
  <c r="N18" i="2"/>
  <c r="AP14" i="2"/>
  <c r="BC14" i="2" s="1"/>
  <c r="AP15" i="2"/>
  <c r="N17" i="2"/>
  <c r="N13" i="2"/>
  <c r="AP17" i="2"/>
  <c r="BC17" i="2" s="1"/>
  <c r="AP13" i="2"/>
  <c r="BC13" i="2" s="1"/>
  <c r="AX11" i="8"/>
  <c r="AY11" i="8" s="1"/>
  <c r="AD16" i="2"/>
  <c r="BB16" i="2"/>
  <c r="Y16" i="2"/>
  <c r="Z16" i="2"/>
  <c r="V17" i="2"/>
  <c r="BG17" i="2" s="1"/>
  <c r="V18" i="2"/>
  <c r="BG18" i="2" s="1"/>
  <c r="V14" i="2"/>
  <c r="BG14" i="2" s="1"/>
  <c r="V12" i="2"/>
  <c r="BG12" i="2" s="1"/>
  <c r="V13" i="2"/>
  <c r="BG13" i="2" s="1"/>
  <c r="V19" i="2"/>
  <c r="BG19" i="2" s="1"/>
  <c r="V15" i="2"/>
  <c r="BG15" i="2" s="1"/>
  <c r="B20" i="2"/>
  <c r="BC18" i="2" l="1"/>
  <c r="BC15" i="2"/>
  <c r="S17" i="10"/>
  <c r="T17" i="10" s="1"/>
  <c r="AJ17" i="10" s="1"/>
  <c r="AK17" i="10" s="1"/>
  <c r="Q18" i="10"/>
  <c r="T16" i="10"/>
  <c r="AJ16" i="10" s="1"/>
  <c r="AK16" i="10" s="1"/>
  <c r="AW11" i="9"/>
  <c r="AW20" i="9" s="1"/>
  <c r="AJ11" i="10"/>
  <c r="Y20" i="9"/>
  <c r="AD18" i="2"/>
  <c r="AD12" i="2"/>
  <c r="AD15" i="2"/>
  <c r="AX20" i="8"/>
  <c r="BB13" i="2"/>
  <c r="Y13" i="2"/>
  <c r="BB17" i="2"/>
  <c r="Y17" i="2"/>
  <c r="P19" i="2"/>
  <c r="Q19" i="2" s="1"/>
  <c r="AA16" i="2"/>
  <c r="AB16" i="2" s="1"/>
  <c r="BB19" i="2"/>
  <c r="Y19" i="2"/>
  <c r="BB18" i="2"/>
  <c r="Y18" i="2"/>
  <c r="P18" i="2"/>
  <c r="Q18" i="2" s="1"/>
  <c r="P12" i="2"/>
  <c r="Q12" i="2" s="1"/>
  <c r="BB15" i="2"/>
  <c r="Y15" i="2"/>
  <c r="BB14" i="2"/>
  <c r="Y14" i="2"/>
  <c r="P15" i="2"/>
  <c r="Q15" i="2" s="1"/>
  <c r="P13" i="2"/>
  <c r="Q13" i="2" s="1"/>
  <c r="P16" i="2"/>
  <c r="Q16" i="2" s="1"/>
  <c r="AD13" i="2"/>
  <c r="AD14" i="2"/>
  <c r="AD17" i="2"/>
  <c r="Y12" i="2"/>
  <c r="BB12" i="2"/>
  <c r="P14" i="2"/>
  <c r="Q14" i="2" s="1"/>
  <c r="P17" i="2"/>
  <c r="Q17" i="2" s="1"/>
  <c r="AD19" i="2"/>
  <c r="AN20" i="2"/>
  <c r="AI20" i="2"/>
  <c r="AH20" i="2"/>
  <c r="AY11" i="2"/>
  <c r="AO11" i="2"/>
  <c r="AS11" i="2" s="1"/>
  <c r="AX11" i="9" l="1"/>
  <c r="S18" i="10"/>
  <c r="T18" i="10"/>
  <c r="AJ18" i="10"/>
  <c r="AK11" i="10"/>
  <c r="AE16" i="2"/>
  <c r="AF16" i="2" s="1"/>
  <c r="AA12" i="2"/>
  <c r="AB12" i="2" s="1"/>
  <c r="AE12" i="2" s="1"/>
  <c r="AF12" i="2" s="1"/>
  <c r="AA15" i="2"/>
  <c r="AB15" i="2" s="1"/>
  <c r="AE15" i="2" s="1"/>
  <c r="AF15" i="2" s="1"/>
  <c r="AA19" i="2"/>
  <c r="AB19" i="2" s="1"/>
  <c r="AE19" i="2" s="1"/>
  <c r="AF19" i="2" s="1"/>
  <c r="AA13" i="2"/>
  <c r="AB13" i="2" s="1"/>
  <c r="AE13" i="2" s="1"/>
  <c r="AF13" i="2" s="1"/>
  <c r="AA14" i="2"/>
  <c r="AB14" i="2" s="1"/>
  <c r="AE14" i="2" s="1"/>
  <c r="AF14" i="2" s="1"/>
  <c r="AA18" i="2"/>
  <c r="AB18" i="2" s="1"/>
  <c r="AE18" i="2" s="1"/>
  <c r="AF18" i="2" s="1"/>
  <c r="AA17" i="2"/>
  <c r="AB17" i="2" s="1"/>
  <c r="AE17" i="2" s="1"/>
  <c r="AF17" i="2" s="1"/>
  <c r="AP11" i="2"/>
  <c r="AM20" i="2"/>
  <c r="AX20" i="2"/>
  <c r="AY20" i="2"/>
  <c r="AZ11" i="2"/>
  <c r="AO20" i="2"/>
  <c r="BF11" i="2" l="1"/>
  <c r="BH11" i="2" s="1"/>
  <c r="BI11" i="2" s="1"/>
  <c r="BA11" i="2"/>
  <c r="BC11" i="2" s="1"/>
  <c r="AP20" i="2"/>
  <c r="AZ20" i="2"/>
  <c r="O11" i="2"/>
  <c r="F20" i="2"/>
  <c r="E20" i="2"/>
  <c r="D20" i="2"/>
  <c r="C20" i="2"/>
  <c r="BA20" i="2" l="1"/>
  <c r="V11" i="2"/>
  <c r="BG11" i="2" s="1"/>
  <c r="Z11" i="2"/>
  <c r="Z20" i="2" s="1"/>
  <c r="U20" i="2"/>
  <c r="K20" i="2"/>
  <c r="N11" i="2" l="1"/>
  <c r="P11" i="2" s="1"/>
  <c r="Q11" i="2" s="1"/>
  <c r="AT11" i="2"/>
  <c r="O20" i="2"/>
  <c r="Y11" i="2"/>
  <c r="AA11" i="2" s="1"/>
  <c r="AB11" i="2" s="1"/>
  <c r="BB11" i="2"/>
  <c r="AD11" i="2"/>
  <c r="L20" i="2"/>
  <c r="AE11" i="2" l="1"/>
  <c r="AF11" i="2" s="1"/>
  <c r="V20" i="2"/>
  <c r="N20" i="2"/>
  <c r="Y20" i="2"/>
  <c r="AD20" i="2" l="1"/>
  <c r="Q20" i="2"/>
  <c r="P20" i="2"/>
  <c r="AA20" i="2"/>
  <c r="AB20" i="2"/>
  <c r="AE20" i="2" l="1"/>
</calcChain>
</file>

<file path=xl/sharedStrings.xml><?xml version="1.0" encoding="utf-8"?>
<sst xmlns="http://schemas.openxmlformats.org/spreadsheetml/2006/main" count="997" uniqueCount="292">
  <si>
    <t>Energy Efficiency Demand Side Management (EEDSM)</t>
  </si>
  <si>
    <t>Name of Municipality:</t>
  </si>
  <si>
    <t>Municipal Financial Year:</t>
  </si>
  <si>
    <t>Version:</t>
  </si>
  <si>
    <t>Date:</t>
  </si>
  <si>
    <t>Email:</t>
  </si>
  <si>
    <t xml:space="preserve">Phone </t>
  </si>
  <si>
    <t xml:space="preserve">Project Manager: </t>
  </si>
  <si>
    <t>Item</t>
  </si>
  <si>
    <t>Number of lamps per traffic lights</t>
  </si>
  <si>
    <t>Type of Lamp</t>
  </si>
  <si>
    <t>Incandescent</t>
  </si>
  <si>
    <t>Cost-Efficiency Analysis</t>
  </si>
  <si>
    <t>Payback Time</t>
  </si>
  <si>
    <t>Total Investment cost</t>
  </si>
  <si>
    <t>LED</t>
  </si>
  <si>
    <t>High Mast Lights</t>
  </si>
  <si>
    <t>Traffic Lights</t>
  </si>
  <si>
    <t>Street Lights</t>
  </si>
  <si>
    <t>Buildings</t>
  </si>
  <si>
    <t>Water service infrastructure</t>
  </si>
  <si>
    <t>Total /Average</t>
  </si>
  <si>
    <t xml:space="preserve">Municipality </t>
  </si>
  <si>
    <t xml:space="preserve">Consultant </t>
  </si>
  <si>
    <t xml:space="preserve">Company </t>
  </si>
  <si>
    <t>Project Manager:</t>
  </si>
  <si>
    <t>M&amp;V Expert</t>
  </si>
  <si>
    <t>Submitted Version (No):</t>
  </si>
  <si>
    <t>Projects planned in category:</t>
  </si>
  <si>
    <t>Electricity Prices</t>
  </si>
  <si>
    <t>Price per Installed Capacity (ZAR /kW):</t>
  </si>
  <si>
    <t xml:space="preserve">Price per Consumption (ZAR / kWh): </t>
  </si>
  <si>
    <t>Energy cost for installed kW</t>
  </si>
  <si>
    <t xml:space="preserve"> 14% VAT for installed kW and consumped kWh</t>
  </si>
  <si>
    <t>Site information</t>
  </si>
  <si>
    <t>Financial Data</t>
  </si>
  <si>
    <t>PLANNED TECHNOLOGY</t>
  </si>
  <si>
    <t>Technology Data</t>
  </si>
  <si>
    <t>kW</t>
  </si>
  <si>
    <t>h/a</t>
  </si>
  <si>
    <t>kWh/a</t>
  </si>
  <si>
    <t>ZAR/a</t>
  </si>
  <si>
    <t>Energy costs for consumed electricity</t>
  </si>
  <si>
    <t>Cost for installed kW</t>
  </si>
  <si>
    <t xml:space="preserve">Total cost </t>
  </si>
  <si>
    <t xml:space="preserve"> 14% VAT (consumed kWh and installed kW)</t>
  </si>
  <si>
    <t xml:space="preserve">EEDSM 2015/16 </t>
  </si>
  <si>
    <t xml:space="preserve">Section: </t>
  </si>
  <si>
    <t xml:space="preserve">INSTALLED TECHNOLOGY </t>
  </si>
  <si>
    <t>Detailed Baseline &amp; M&amp;V</t>
  </si>
  <si>
    <t>DETAILED BASELINE</t>
  </si>
  <si>
    <t xml:space="preserve">Version: </t>
  </si>
  <si>
    <t>M&amp;V Service Provider:</t>
  </si>
  <si>
    <t>PRE-INTERVENTION</t>
  </si>
  <si>
    <t>POST-INTERVENTION</t>
  </si>
  <si>
    <t>ZAR</t>
  </si>
  <si>
    <t xml:space="preserve">Energy costs for consumed kWh </t>
  </si>
  <si>
    <t>h/d</t>
  </si>
  <si>
    <t>Total year cost incl. VAT</t>
  </si>
  <si>
    <t>a</t>
  </si>
  <si>
    <t>%</t>
  </si>
  <si>
    <t>kWh/h</t>
  </si>
  <si>
    <t>Total Annual Consumption based on Measurements</t>
  </si>
  <si>
    <t>Measured consumption per light</t>
  </si>
  <si>
    <t>Measured Data</t>
  </si>
  <si>
    <t>Audited Data</t>
  </si>
  <si>
    <t>Measured data</t>
  </si>
  <si>
    <t>Total Annual Energy Saving based on Measurements</t>
  </si>
  <si>
    <t xml:space="preserve">Municipal Manager: </t>
  </si>
  <si>
    <t>Municipal Manager</t>
  </si>
  <si>
    <t xml:space="preserve">Detailed Baseline (DBL) </t>
  </si>
  <si>
    <t>&amp;</t>
  </si>
  <si>
    <t>Measurement and Verification (M&amp;V)</t>
  </si>
  <si>
    <t>MEASUREMENT &amp; VERIFICATION</t>
  </si>
  <si>
    <t>km</t>
  </si>
  <si>
    <t>Type of lighting situation</t>
  </si>
  <si>
    <t xml:space="preserve">Dr Nelson Mandela Street </t>
  </si>
  <si>
    <t>?</t>
  </si>
  <si>
    <t>MV</t>
  </si>
  <si>
    <t xml:space="preserve">MM Signature: </t>
  </si>
  <si>
    <t>VVG</t>
  </si>
  <si>
    <t>BEKA</t>
  </si>
  <si>
    <t>EVG</t>
  </si>
  <si>
    <t>none</t>
  </si>
  <si>
    <t>Type of ballast/ control gear</t>
  </si>
  <si>
    <t>dimming</t>
  </si>
  <si>
    <t>Power per lamp</t>
  </si>
  <si>
    <t>Total power per intersection</t>
  </si>
  <si>
    <t>Type of controller, if installed</t>
  </si>
  <si>
    <t>Type of controller, if planned</t>
  </si>
  <si>
    <t>Power loss through ballast per luminaire</t>
  </si>
  <si>
    <t>System wattage per luminaire incl. ballast</t>
  </si>
  <si>
    <t>Total connecting power</t>
  </si>
  <si>
    <t>Number of hours per year with reduced lighting level</t>
  </si>
  <si>
    <t>Saving/Efficiency Analysis</t>
  </si>
  <si>
    <t>Lighting level of reduced light level compared to max. light level</t>
  </si>
  <si>
    <t>Savings from control system</t>
  </si>
  <si>
    <t>Actual annual consumption  (including savings from control system)</t>
  </si>
  <si>
    <t>Investment cost per lamp</t>
  </si>
  <si>
    <t>Actual annual consumption  (incl. savings from control system)</t>
  </si>
  <si>
    <t>Signature:</t>
  </si>
  <si>
    <t>Project responsible:</t>
  </si>
  <si>
    <t>Project Manager (M&amp;V):</t>
  </si>
  <si>
    <t>High Masts</t>
  </si>
  <si>
    <t xml:space="preserve">Lighting level of reduced (if installed) light level compared to max. light level </t>
  </si>
  <si>
    <t>HVAC</t>
  </si>
  <si>
    <t xml:space="preserve">             Date: of completion:</t>
  </si>
  <si>
    <t>District /area</t>
  </si>
  <si>
    <t xml:space="preserve">24 Dr Nelson Mandela Street </t>
  </si>
  <si>
    <t>Woodstock</t>
  </si>
  <si>
    <t>Total number of floor levels</t>
  </si>
  <si>
    <t>T5</t>
  </si>
  <si>
    <t>T8</t>
  </si>
  <si>
    <t>T12</t>
  </si>
  <si>
    <t>Downlights</t>
  </si>
  <si>
    <t>Bulkheads</t>
  </si>
  <si>
    <t>Floodlights</t>
  </si>
  <si>
    <t>Number of Lights</t>
  </si>
  <si>
    <t>Estimated time of use</t>
  </si>
  <si>
    <t>W</t>
  </si>
  <si>
    <t xml:space="preserve">Capacity </t>
  </si>
  <si>
    <t>d/a</t>
  </si>
  <si>
    <t>Total usage / day</t>
  </si>
  <si>
    <t>kWh</t>
  </si>
  <si>
    <t>kWh/d</t>
  </si>
  <si>
    <t>Total usage / year</t>
  </si>
  <si>
    <t>24 W Led Phillips/Voltex lamps only</t>
  </si>
  <si>
    <t>Total usage /day</t>
  </si>
  <si>
    <t>m²</t>
  </si>
  <si>
    <t>Total usage /year</t>
  </si>
  <si>
    <t>POST-IMPLEMENTATION</t>
  </si>
  <si>
    <t>Number of lights</t>
  </si>
  <si>
    <t>Capacity per light</t>
  </si>
  <si>
    <t>Type of technology</t>
  </si>
  <si>
    <t>Name of Building:</t>
  </si>
  <si>
    <t>Ground</t>
  </si>
  <si>
    <t>Split</t>
  </si>
  <si>
    <t>please select</t>
  </si>
  <si>
    <t>other</t>
  </si>
  <si>
    <t>"-----</t>
  </si>
  <si>
    <t>building_technologies_installed</t>
  </si>
  <si>
    <t>building_technologies_categories</t>
  </si>
  <si>
    <t>lights</t>
  </si>
  <si>
    <t>movement sensor</t>
  </si>
  <si>
    <t>BMS</t>
  </si>
  <si>
    <t>Number of item</t>
  </si>
  <si>
    <t>Capacity</t>
  </si>
  <si>
    <t>Entertainment and public assembly (A1)</t>
  </si>
  <si>
    <t>Theatrical and indoor sports (A2)</t>
  </si>
  <si>
    <t>Places of instruction (A3)</t>
  </si>
  <si>
    <t>Worship (A4)</t>
  </si>
  <si>
    <t>Large shop / including shopping malls (F1)</t>
  </si>
  <si>
    <t>Offices (G1)</t>
  </si>
  <si>
    <t>Hotel (H1)</t>
  </si>
  <si>
    <t>describtion_of_occupancy</t>
  </si>
  <si>
    <t>Water services</t>
  </si>
  <si>
    <t>CFL</t>
  </si>
  <si>
    <t>audited data</t>
  </si>
  <si>
    <t>Name of facility</t>
  </si>
  <si>
    <t>Address</t>
  </si>
  <si>
    <t>Buffalo Spring Pump Station</t>
  </si>
  <si>
    <t>Type of Facility</t>
  </si>
  <si>
    <t>water_facilities</t>
  </si>
  <si>
    <t>Water facilities</t>
  </si>
  <si>
    <t>Water purification plant</t>
  </si>
  <si>
    <t>Pump Station</t>
  </si>
  <si>
    <t>Waste water treatement plant</t>
  </si>
  <si>
    <t>ML/d</t>
  </si>
  <si>
    <t>water_technologies_categories</t>
  </si>
  <si>
    <t>Motor item</t>
  </si>
  <si>
    <t xml:space="preserve">Pump item </t>
  </si>
  <si>
    <t>Category of technology</t>
  </si>
  <si>
    <t>Operating hours/ day</t>
  </si>
  <si>
    <t>Type of Technology</t>
  </si>
  <si>
    <t>Operating days/year</t>
  </si>
  <si>
    <t>Power factor of the plant/ system</t>
  </si>
  <si>
    <t>Total energy consumption / year</t>
  </si>
  <si>
    <t>Investment cost per item</t>
  </si>
  <si>
    <t>Energy costs for consumed kWh /a</t>
  </si>
  <si>
    <t>Measured consumption peritem</t>
  </si>
  <si>
    <t>Measured consumption per item</t>
  </si>
  <si>
    <t>Motion sensor</t>
  </si>
  <si>
    <t>Estimated consumption per year in area</t>
  </si>
  <si>
    <t xml:space="preserve">Saving potential by technology </t>
  </si>
  <si>
    <t>Category of application</t>
  </si>
  <si>
    <t xml:space="preserve">please select </t>
  </si>
  <si>
    <t>control_application_category</t>
  </si>
  <si>
    <t>Buidlings</t>
  </si>
  <si>
    <t>Water Service Infrastructure</t>
  </si>
  <si>
    <t>Name of facility (if applicable)</t>
  </si>
  <si>
    <t>Type/name of technology</t>
  </si>
  <si>
    <t>Town Hall</t>
  </si>
  <si>
    <t>Offices</t>
  </si>
  <si>
    <t>non existent</t>
  </si>
  <si>
    <t>Estimated capacity in area</t>
  </si>
  <si>
    <t>Model 123.4</t>
  </si>
  <si>
    <t>Total elctricity cost incl. VAT</t>
  </si>
  <si>
    <t>kWh / measured period</t>
  </si>
  <si>
    <t>Calculated annual consumption based on measurements</t>
  </si>
  <si>
    <t>Difference to "DBL-total consumption (Column  AR vs. M)"</t>
  </si>
  <si>
    <t>Expected energy consumption in area</t>
  </si>
  <si>
    <t xml:space="preserve">Expected total annual energy savings </t>
  </si>
  <si>
    <t>Control Systems</t>
  </si>
  <si>
    <t>Street lights</t>
  </si>
  <si>
    <t>streetLights_lightingCategories</t>
  </si>
  <si>
    <t>A1: Freeway and expressway with median, free of level corssings; for speed limits exceeding 90km/h</t>
  </si>
  <si>
    <t>A2: Major roads, for speed limits not exceeding 90km/h</t>
  </si>
  <si>
    <t>A3: Important urban traffic routes for speed limits not exceeding 60km/h</t>
  </si>
  <si>
    <t>A4: Connecting roads, local distirbutor roads, residential major roads</t>
  </si>
  <si>
    <t>B1: Residential streets with medium to high volume traffic</t>
  </si>
  <si>
    <t>B2: Residential streets with medium volume traffic</t>
  </si>
  <si>
    <t>B3: Residential streets with low volume traffic</t>
  </si>
  <si>
    <t>C1: Wholly pedestrian in city centre</t>
  </si>
  <si>
    <t>C2: Wholly pedestrian in local shopping malls</t>
  </si>
  <si>
    <t>Capacity per lamp</t>
  </si>
  <si>
    <t>Total number of intersection</t>
  </si>
  <si>
    <t>Number of traffic lights per intersection</t>
  </si>
  <si>
    <t>Number of operating hours/day</t>
  </si>
  <si>
    <t>Number of operating hours/ year</t>
  </si>
  <si>
    <t>Type of lamp</t>
  </si>
  <si>
    <t>Total investment cost</t>
  </si>
  <si>
    <t xml:space="preserve">Expected energy saving </t>
  </si>
  <si>
    <t>Expected cost saving</t>
  </si>
  <si>
    <t>Payback time</t>
  </si>
  <si>
    <t>Total annual consumption based on measurements</t>
  </si>
  <si>
    <t>Number of operating hours / day</t>
  </si>
  <si>
    <t>Number of operating hours / year</t>
  </si>
  <si>
    <t>Total annual energy savings based on audited data</t>
  </si>
  <si>
    <t>Road / street name</t>
  </si>
  <si>
    <t>Road / street length</t>
  </si>
  <si>
    <t>Total number of luminaires</t>
  </si>
  <si>
    <t>Number of lamps per luminaire</t>
  </si>
  <si>
    <t>Type of luminaire and reflector</t>
  </si>
  <si>
    <t>Capacity loss through ballast per luminaire</t>
  </si>
  <si>
    <t>Total annual energy consumption based on installed capacity</t>
  </si>
  <si>
    <t>Total connecting capacity</t>
  </si>
  <si>
    <t>Total annual energy consumption based on planned capacity</t>
  </si>
  <si>
    <t>Energy cost for planned kW</t>
  </si>
  <si>
    <t xml:space="preserve"> 14% VAT for planned kW and consumped kWh</t>
  </si>
  <si>
    <t>Total annual consumption based on installed capacity</t>
  </si>
  <si>
    <t>Type of controller, if existent</t>
  </si>
  <si>
    <t>Total annual consumption based on retrofitted capacity</t>
  </si>
  <si>
    <t>Total annual energy saving based on audited data</t>
  </si>
  <si>
    <t>Total annual energy saving based on measurements</t>
  </si>
  <si>
    <t xml:space="preserve">Expected energy savings </t>
  </si>
  <si>
    <t xml:space="preserve">Road / street / area name </t>
  </si>
  <si>
    <t xml:space="preserve"> 14% VAT for planned kW and consumed kWh</t>
  </si>
  <si>
    <t>Total annual consumption based on planned capacity</t>
  </si>
  <si>
    <t>Total annual consumption based on measure-ments</t>
  </si>
  <si>
    <t>Type of building</t>
  </si>
  <si>
    <t>Net floor area (excl. structural components, storarge, parking)</t>
  </si>
  <si>
    <t>Number of opera-ting days / year</t>
  </si>
  <si>
    <t>Total Annual Consump-tion based on Measure-ments</t>
  </si>
  <si>
    <t>Measured consump-tion per light</t>
  </si>
  <si>
    <t>Total annual energy saving based on measure-ments</t>
  </si>
  <si>
    <t>Total water quanitity processed per day</t>
  </si>
  <si>
    <t>Total investment costs</t>
  </si>
  <si>
    <t>Invest-ment cost per item</t>
  </si>
  <si>
    <t>Measured consump-tion per item</t>
  </si>
  <si>
    <t>Type / name of technology</t>
  </si>
  <si>
    <t>Name / definition of area to be controlled</t>
  </si>
  <si>
    <t>Offices first floor</t>
  </si>
  <si>
    <t>Estimated consump-tion per year in area</t>
  </si>
  <si>
    <t>Total Investment costs</t>
  </si>
  <si>
    <t>Total annual consump-tion based on measure-ments</t>
  </si>
  <si>
    <t>Model 4321</t>
  </si>
  <si>
    <t>Number of lamps per traffic light</t>
  </si>
  <si>
    <t>Name of street</t>
  </si>
  <si>
    <t>Total number of intersections</t>
  </si>
  <si>
    <t>Total capacity per street</t>
  </si>
  <si>
    <t>Total cost per street</t>
  </si>
  <si>
    <t>Total annual electricity  consumption per street</t>
  </si>
  <si>
    <t>Total annual energy consumption per street</t>
  </si>
  <si>
    <t>Total year cost incl. VAT per street</t>
  </si>
  <si>
    <t>Total annual electricity consumption per street</t>
  </si>
  <si>
    <t>Number of operating hours/year</t>
  </si>
  <si>
    <t>Total power per street</t>
  </si>
  <si>
    <t>Difference to planned energy consump-tion (Column V)</t>
  </si>
  <si>
    <t xml:space="preserve">Difference to calculated energy consump-tion (column L) </t>
  </si>
  <si>
    <t>Difference to planned energy consump-tion (column AP)</t>
  </si>
  <si>
    <t>Difference to calculated energy consumption (column T)</t>
  </si>
  <si>
    <t>Number of building occupants</t>
  </si>
  <si>
    <t xml:space="preserve">Difference to calculated energy consumption </t>
  </si>
  <si>
    <t>Difference to Planned Energy Consumption</t>
  </si>
  <si>
    <t>Difference to calculated energy consumption</t>
  </si>
  <si>
    <t xml:space="preserve">Difference to calculated energy consump-tion </t>
  </si>
  <si>
    <t>Total consumption / year</t>
  </si>
  <si>
    <t>Difference to planned energy consumption</t>
  </si>
  <si>
    <t>Difference to planned energy consump-tion</t>
  </si>
  <si>
    <t>Control systems</t>
  </si>
  <si>
    <t xml:space="preserve">André Brink High School  </t>
  </si>
  <si>
    <t xml:space="preserve">EEDSM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</si>
</sst>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3">
    <xf numFmtId="0" fontId="0" fillId="0" borderId="0" xfId="0"/>
    <xf numFmtId="0" fontId="0" fillId="2" borderId="0" xfId="0" applyFill="1" applyBorder="1"/>
    <xf numFmtId="0" fontId="0" fillId="4" borderId="0" xfId="0" applyFill="1"/>
    <xf numFmtId="0" fontId="0" fillId="4" borderId="14" xfId="0" applyFill="1" applyBorder="1"/>
    <xf numFmtId="0" fontId="0" fillId="5" borderId="2" xfId="0" applyFill="1" applyBorder="1"/>
    <xf numFmtId="0" fontId="0" fillId="5" borderId="14" xfId="0" applyFill="1" applyBorder="1"/>
    <xf numFmtId="0" fontId="0" fillId="6" borderId="0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 applyBorder="1"/>
    <xf numFmtId="0" fontId="1" fillId="8" borderId="0" xfId="0" applyFont="1" applyFill="1" applyBorder="1"/>
    <xf numFmtId="0" fontId="0" fillId="8" borderId="8" xfId="0" applyFill="1" applyBorder="1"/>
    <xf numFmtId="0" fontId="0" fillId="8" borderId="0" xfId="0" applyFill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4" fillId="0" borderId="6" xfId="1" applyFill="1" applyBorder="1" applyAlignment="1" applyProtection="1"/>
    <xf numFmtId="49" fontId="0" fillId="0" borderId="10" xfId="0" applyNumberFormat="1" applyFill="1" applyBorder="1"/>
    <xf numFmtId="0" fontId="0" fillId="0" borderId="11" xfId="0" applyFill="1" applyBorder="1"/>
    <xf numFmtId="0" fontId="1" fillId="0" borderId="16" xfId="0" applyFont="1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0" borderId="9" xfId="0" applyFill="1" applyBorder="1"/>
    <xf numFmtId="0" fontId="0" fillId="0" borderId="9" xfId="0" applyFont="1" applyFill="1" applyBorder="1" applyAlignment="1">
      <alignment wrapText="1"/>
    </xf>
    <xf numFmtId="0" fontId="0" fillId="0" borderId="9" xfId="0" applyBorder="1"/>
    <xf numFmtId="0" fontId="0" fillId="4" borderId="9" xfId="0" applyFont="1" applyFill="1" applyBorder="1" applyAlignment="1">
      <alignment wrapText="1"/>
    </xf>
    <xf numFmtId="0" fontId="0" fillId="4" borderId="9" xfId="0" applyFill="1" applyBorder="1"/>
    <xf numFmtId="3" fontId="0" fillId="4" borderId="9" xfId="0" applyNumberFormat="1" applyFont="1" applyFill="1" applyBorder="1" applyAlignment="1">
      <alignment wrapText="1"/>
    </xf>
    <xf numFmtId="4" fontId="0" fillId="0" borderId="9" xfId="0" applyNumberFormat="1" applyFill="1" applyBorder="1"/>
    <xf numFmtId="4" fontId="0" fillId="4" borderId="9" xfId="0" applyNumberFormat="1" applyFill="1" applyBorder="1"/>
    <xf numFmtId="0" fontId="0" fillId="8" borderId="0" xfId="0" applyFill="1" applyBorder="1" applyAlignment="1">
      <alignment horizontal="center"/>
    </xf>
    <xf numFmtId="0" fontId="0" fillId="0" borderId="0" xfId="0" applyFill="1" applyBorder="1"/>
    <xf numFmtId="0" fontId="0" fillId="8" borderId="0" xfId="0" applyFill="1" applyBorder="1" applyAlignment="1"/>
    <xf numFmtId="0" fontId="0" fillId="0" borderId="9" xfId="0" applyBorder="1" applyAlignment="1">
      <alignment horizontal="center" vertical="center"/>
    </xf>
    <xf numFmtId="0" fontId="1" fillId="0" borderId="17" xfId="0" applyFont="1" applyFill="1" applyBorder="1" applyAlignment="1"/>
    <xf numFmtId="14" fontId="0" fillId="0" borderId="17" xfId="0" applyNumberFormat="1" applyFill="1" applyBorder="1" applyAlignment="1"/>
    <xf numFmtId="14" fontId="0" fillId="3" borderId="17" xfId="0" applyNumberFormat="1" applyFill="1" applyBorder="1" applyAlignment="1">
      <alignment horizontal="left"/>
    </xf>
    <xf numFmtId="0" fontId="0" fillId="0" borderId="9" xfId="0" applyFill="1" applyBorder="1" applyAlignment="1">
      <alignment wrapText="1"/>
    </xf>
    <xf numFmtId="0" fontId="1" fillId="8" borderId="4" xfId="0" applyFont="1" applyFill="1" applyBorder="1"/>
    <xf numFmtId="0" fontId="1" fillId="8" borderId="0" xfId="0" applyFont="1" applyFill="1" applyBorder="1" applyAlignment="1"/>
    <xf numFmtId="0" fontId="1" fillId="8" borderId="20" xfId="0" applyFont="1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4" fontId="0" fillId="8" borderId="0" xfId="0" applyNumberFormat="1" applyFill="1" applyBorder="1" applyAlignment="1">
      <alignment horizontal="center"/>
    </xf>
    <xf numFmtId="0" fontId="0" fillId="8" borderId="23" xfId="0" applyFill="1" applyBorder="1"/>
    <xf numFmtId="0" fontId="0" fillId="8" borderId="10" xfId="0" applyFill="1" applyBorder="1"/>
    <xf numFmtId="0" fontId="0" fillId="0" borderId="14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11" xfId="0" applyFont="1" applyFill="1" applyBorder="1"/>
    <xf numFmtId="0" fontId="1" fillId="8" borderId="26" xfId="0" applyFont="1" applyFill="1" applyBorder="1"/>
    <xf numFmtId="0" fontId="1" fillId="8" borderId="23" xfId="0" applyFont="1" applyFill="1" applyBorder="1"/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0" xfId="0" applyFont="1" applyFill="1" applyBorder="1"/>
    <xf numFmtId="0" fontId="0" fillId="8" borderId="11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6" xfId="0" applyNumberForma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3" fontId="0" fillId="4" borderId="9" xfId="0" applyNumberFormat="1" applyFill="1" applyBorder="1"/>
    <xf numFmtId="0" fontId="1" fillId="2" borderId="19" xfId="0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0" fillId="7" borderId="17" xfId="0" applyFill="1" applyBorder="1" applyAlignment="1">
      <alignment wrapText="1"/>
    </xf>
    <xf numFmtId="0" fontId="0" fillId="7" borderId="18" xfId="0" applyFill="1" applyBorder="1" applyAlignment="1"/>
    <xf numFmtId="0" fontId="5" fillId="7" borderId="17" xfId="0" applyFont="1" applyFill="1" applyBorder="1" applyAlignment="1"/>
    <xf numFmtId="0" fontId="5" fillId="7" borderId="17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1" fillId="4" borderId="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14" xfId="0" applyFill="1" applyBorder="1"/>
    <xf numFmtId="0" fontId="6" fillId="7" borderId="17" xfId="0" applyFont="1" applyFill="1" applyBorder="1" applyAlignment="1"/>
    <xf numFmtId="3" fontId="0" fillId="2" borderId="19" xfId="0" applyNumberFormat="1" applyFont="1" applyFill="1" applyBorder="1" applyAlignment="1">
      <alignment wrapText="1"/>
    </xf>
    <xf numFmtId="3" fontId="0" fillId="2" borderId="24" xfId="0" applyNumberFormat="1" applyFont="1" applyFill="1" applyBorder="1" applyAlignment="1">
      <alignment wrapText="1"/>
    </xf>
    <xf numFmtId="4" fontId="0" fillId="4" borderId="6" xfId="0" applyNumberFormat="1" applyFill="1" applyBorder="1"/>
    <xf numFmtId="4" fontId="0" fillId="2" borderId="19" xfId="0" applyNumberFormat="1" applyFill="1" applyBorder="1"/>
    <xf numFmtId="4" fontId="0" fillId="2" borderId="24" xfId="0" applyNumberFormat="1" applyFill="1" applyBorder="1"/>
    <xf numFmtId="4" fontId="0" fillId="10" borderId="19" xfId="0" applyNumberFormat="1" applyFont="1" applyFill="1" applyBorder="1" applyAlignment="1">
      <alignment wrapText="1"/>
    </xf>
    <xf numFmtId="4" fontId="0" fillId="10" borderId="24" xfId="0" applyNumberFormat="1" applyFont="1" applyFill="1" applyBorder="1" applyAlignment="1">
      <alignment wrapText="1"/>
    </xf>
    <xf numFmtId="0" fontId="0" fillId="6" borderId="25" xfId="0" applyFill="1" applyBorder="1" applyAlignment="1"/>
    <xf numFmtId="0" fontId="0" fillId="6" borderId="19" xfId="0" applyFill="1" applyBorder="1"/>
    <xf numFmtId="0" fontId="5" fillId="6" borderId="19" xfId="0" applyFont="1" applyFill="1" applyBorder="1" applyAlignment="1"/>
    <xf numFmtId="0" fontId="0" fillId="6" borderId="24" xfId="0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0" fillId="4" borderId="6" xfId="0" applyNumberFormat="1" applyFill="1" applyBorder="1"/>
    <xf numFmtId="0" fontId="0" fillId="0" borderId="8" xfId="0" applyBorder="1"/>
    <xf numFmtId="0" fontId="0" fillId="6" borderId="25" xfId="0" applyFill="1" applyBorder="1"/>
    <xf numFmtId="0" fontId="0" fillId="0" borderId="16" xfId="0" applyFill="1" applyBorder="1" applyAlignment="1"/>
    <xf numFmtId="0" fontId="0" fillId="0" borderId="18" xfId="0" applyFill="1" applyBorder="1" applyAlignment="1">
      <alignment horizontal="left"/>
    </xf>
    <xf numFmtId="0" fontId="0" fillId="6" borderId="23" xfId="0" applyFill="1" applyBorder="1"/>
    <xf numFmtId="0" fontId="6" fillId="7" borderId="15" xfId="0" applyFont="1" applyFill="1" applyBorder="1" applyAlignment="1"/>
    <xf numFmtId="0" fontId="0" fillId="3" borderId="16" xfId="0" applyFill="1" applyBorder="1" applyAlignment="1">
      <alignment horizontal="left"/>
    </xf>
    <xf numFmtId="0" fontId="5" fillId="4" borderId="2" xfId="0" applyFont="1" applyFill="1" applyBorder="1" applyAlignment="1"/>
    <xf numFmtId="0" fontId="0" fillId="4" borderId="2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 wrapText="1"/>
    </xf>
    <xf numFmtId="0" fontId="1" fillId="12" borderId="2" xfId="0" applyFont="1" applyFill="1" applyBorder="1"/>
    <xf numFmtId="0" fontId="0" fillId="12" borderId="2" xfId="0" applyFill="1" applyBorder="1"/>
    <xf numFmtId="0" fontId="0" fillId="12" borderId="14" xfId="0" applyFill="1" applyBorder="1"/>
    <xf numFmtId="0" fontId="1" fillId="12" borderId="14" xfId="0" applyFont="1" applyFill="1" applyBorder="1"/>
    <xf numFmtId="0" fontId="1" fillId="4" borderId="24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14" xfId="0" applyFont="1" applyFill="1" applyBorder="1"/>
    <xf numFmtId="0" fontId="5" fillId="9" borderId="27" xfId="0" applyFont="1" applyFill="1" applyBorder="1" applyAlignment="1"/>
    <xf numFmtId="0" fontId="0" fillId="9" borderId="14" xfId="0" applyFill="1" applyBorder="1" applyAlignment="1">
      <alignment wrapText="1"/>
    </xf>
    <xf numFmtId="0" fontId="0" fillId="9" borderId="14" xfId="0" applyFill="1" applyBorder="1"/>
    <xf numFmtId="0" fontId="0" fillId="9" borderId="2" xfId="0" applyFill="1" applyBorder="1" applyAlignment="1">
      <alignment wrapText="1"/>
    </xf>
    <xf numFmtId="0" fontId="5" fillId="9" borderId="2" xfId="0" applyFont="1" applyFill="1" applyBorder="1" applyAlignment="1">
      <alignment wrapText="1"/>
    </xf>
    <xf numFmtId="0" fontId="5" fillId="9" borderId="2" xfId="0" applyFont="1" applyFill="1" applyBorder="1" applyAlignment="1"/>
    <xf numFmtId="0" fontId="0" fillId="0" borderId="16" xfId="0" applyFont="1" applyFill="1" applyBorder="1" applyAlignment="1"/>
    <xf numFmtId="0" fontId="3" fillId="4" borderId="9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wrapText="1"/>
    </xf>
    <xf numFmtId="3" fontId="0" fillId="10" borderId="19" xfId="0" applyNumberFormat="1" applyFont="1" applyFill="1" applyBorder="1" applyAlignment="1">
      <alignment wrapText="1"/>
    </xf>
    <xf numFmtId="3" fontId="0" fillId="10" borderId="24" xfId="0" applyNumberFormat="1" applyFont="1" applyFill="1" applyBorder="1" applyAlignment="1">
      <alignment wrapText="1"/>
    </xf>
    <xf numFmtId="0" fontId="1" fillId="4" borderId="22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wrapText="1"/>
    </xf>
    <xf numFmtId="0" fontId="0" fillId="10" borderId="20" xfId="0" applyFill="1" applyBorder="1"/>
    <xf numFmtId="0" fontId="0" fillId="10" borderId="0" xfId="0" applyFill="1" applyBorder="1"/>
    <xf numFmtId="0" fontId="3" fillId="4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13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vertical="top"/>
    </xf>
    <xf numFmtId="0" fontId="3" fillId="13" borderId="9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>
      <alignment wrapText="1"/>
    </xf>
    <xf numFmtId="0" fontId="0" fillId="13" borderId="9" xfId="0" applyFill="1" applyBorder="1"/>
    <xf numFmtId="3" fontId="0" fillId="13" borderId="9" xfId="0" applyNumberFormat="1" applyFont="1" applyFill="1" applyBorder="1" applyAlignment="1">
      <alignment wrapText="1"/>
    </xf>
    <xf numFmtId="4" fontId="0" fillId="13" borderId="9" xfId="0" applyNumberFormat="1" applyFill="1" applyBorder="1"/>
    <xf numFmtId="4" fontId="0" fillId="13" borderId="6" xfId="0" applyNumberFormat="1" applyFill="1" applyBorder="1"/>
    <xf numFmtId="0" fontId="1" fillId="13" borderId="19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3" fontId="0" fillId="13" borderId="9" xfId="0" applyNumberFormat="1" applyFill="1" applyBorder="1"/>
    <xf numFmtId="2" fontId="0" fillId="13" borderId="6" xfId="0" applyNumberFormat="1" applyFill="1" applyBorder="1"/>
    <xf numFmtId="0" fontId="5" fillId="13" borderId="2" xfId="0" applyFont="1" applyFill="1" applyBorder="1" applyAlignment="1"/>
    <xf numFmtId="0" fontId="0" fillId="13" borderId="2" xfId="0" applyFill="1" applyBorder="1" applyAlignment="1">
      <alignment wrapText="1"/>
    </xf>
    <xf numFmtId="0" fontId="5" fillId="13" borderId="2" xfId="0" applyFont="1" applyFill="1" applyBorder="1" applyAlignment="1">
      <alignment wrapText="1"/>
    </xf>
    <xf numFmtId="0" fontId="0" fillId="13" borderId="0" xfId="0" applyFill="1" applyBorder="1" applyAlignment="1"/>
    <xf numFmtId="0" fontId="5" fillId="13" borderId="13" xfId="0" applyFont="1" applyFill="1" applyBorder="1"/>
    <xf numFmtId="0" fontId="0" fillId="13" borderId="14" xfId="0" applyFill="1" applyBorder="1"/>
    <xf numFmtId="0" fontId="5" fillId="15" borderId="27" xfId="0" applyFont="1" applyFill="1" applyBorder="1" applyAlignment="1"/>
    <xf numFmtId="0" fontId="0" fillId="15" borderId="14" xfId="0" applyFill="1" applyBorder="1" applyAlignment="1">
      <alignment wrapText="1"/>
    </xf>
    <xf numFmtId="0" fontId="0" fillId="15" borderId="14" xfId="0" applyFill="1" applyBorder="1"/>
    <xf numFmtId="0" fontId="5" fillId="15" borderId="2" xfId="0" applyFont="1" applyFill="1" applyBorder="1" applyAlignment="1"/>
    <xf numFmtId="0" fontId="0" fillId="15" borderId="2" xfId="0" applyFill="1" applyBorder="1" applyAlignment="1">
      <alignment wrapText="1"/>
    </xf>
    <xf numFmtId="0" fontId="5" fillId="15" borderId="2" xfId="0" applyFont="1" applyFill="1" applyBorder="1" applyAlignment="1">
      <alignment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3" fontId="0" fillId="13" borderId="6" xfId="0" applyNumberFormat="1" applyFont="1" applyFill="1" applyBorder="1" applyAlignment="1">
      <alignment wrapText="1"/>
    </xf>
    <xf numFmtId="0" fontId="3" fillId="13" borderId="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/>
    <xf numFmtId="0" fontId="0" fillId="14" borderId="17" xfId="0" applyFill="1" applyBorder="1" applyAlignment="1">
      <alignment wrapText="1"/>
    </xf>
    <xf numFmtId="0" fontId="5" fillId="14" borderId="17" xfId="0" applyFont="1" applyFill="1" applyBorder="1" applyAlignment="1"/>
    <xf numFmtId="0" fontId="0" fillId="14" borderId="18" xfId="0" applyFill="1" applyBorder="1" applyAlignment="1"/>
    <xf numFmtId="0" fontId="0" fillId="14" borderId="17" xfId="0" applyFill="1" applyBorder="1"/>
    <xf numFmtId="0" fontId="0" fillId="14" borderId="18" xfId="0" applyFill="1" applyBorder="1"/>
    <xf numFmtId="0" fontId="6" fillId="14" borderId="17" xfId="0" applyFont="1" applyFill="1" applyBorder="1" applyAlignment="1"/>
    <xf numFmtId="0" fontId="6" fillId="14" borderId="16" xfId="0" applyFont="1" applyFill="1" applyBorder="1" applyAlignment="1"/>
    <xf numFmtId="0" fontId="1" fillId="8" borderId="24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top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wrapText="1"/>
    </xf>
    <xf numFmtId="0" fontId="0" fillId="8" borderId="9" xfId="0" applyFill="1" applyBorder="1"/>
    <xf numFmtId="3" fontId="0" fillId="8" borderId="9" xfId="0" applyNumberFormat="1" applyFont="1" applyFill="1" applyBorder="1" applyAlignment="1">
      <alignment wrapText="1"/>
    </xf>
    <xf numFmtId="4" fontId="0" fillId="8" borderId="9" xfId="0" applyNumberFormat="1" applyFill="1" applyBorder="1"/>
    <xf numFmtId="4" fontId="0" fillId="8" borderId="6" xfId="0" applyNumberFormat="1" applyFill="1" applyBorder="1"/>
    <xf numFmtId="0" fontId="1" fillId="8" borderId="1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3" fontId="0" fillId="8" borderId="9" xfId="0" applyNumberFormat="1" applyFill="1" applyBorder="1"/>
    <xf numFmtId="2" fontId="0" fillId="8" borderId="6" xfId="0" applyNumberFormat="1" applyFill="1" applyBorder="1"/>
    <xf numFmtId="0" fontId="0" fillId="8" borderId="2" xfId="0" applyFill="1" applyBorder="1" applyAlignment="1">
      <alignment wrapText="1"/>
    </xf>
    <xf numFmtId="0" fontId="5" fillId="8" borderId="13" xfId="0" applyFont="1" applyFill="1" applyBorder="1"/>
    <xf numFmtId="0" fontId="1" fillId="8" borderId="22" xfId="0" applyFont="1" applyFill="1" applyBorder="1" applyAlignment="1">
      <alignment horizontal="center" vertical="center" wrapText="1"/>
    </xf>
    <xf numFmtId="3" fontId="0" fillId="8" borderId="6" xfId="0" applyNumberFormat="1" applyFont="1" applyFill="1" applyBorder="1" applyAlignment="1">
      <alignment wrapText="1"/>
    </xf>
    <xf numFmtId="0" fontId="3" fillId="8" borderId="7" xfId="0" applyFont="1" applyFill="1" applyBorder="1" applyAlignment="1">
      <alignment horizontal="center" vertical="center" wrapText="1"/>
    </xf>
    <xf numFmtId="3" fontId="0" fillId="8" borderId="6" xfId="0" applyNumberFormat="1" applyFill="1" applyBorder="1"/>
    <xf numFmtId="0" fontId="0" fillId="5" borderId="0" xfId="0" applyFill="1" applyBorder="1"/>
    <xf numFmtId="0" fontId="1" fillId="10" borderId="25" xfId="0" applyFont="1" applyFill="1" applyBorder="1" applyAlignment="1">
      <alignment horizontal="center" vertical="center" wrapText="1"/>
    </xf>
    <xf numFmtId="0" fontId="0" fillId="10" borderId="19" xfId="0" applyFill="1" applyBorder="1"/>
    <xf numFmtId="0" fontId="0" fillId="10" borderId="24" xfId="0" applyFill="1" applyBorder="1"/>
    <xf numFmtId="3" fontId="0" fillId="4" borderId="6" xfId="0" applyNumberFormat="1" applyFill="1" applyBorder="1"/>
    <xf numFmtId="0" fontId="5" fillId="4" borderId="14" xfId="0" applyFont="1" applyFill="1" applyBorder="1"/>
    <xf numFmtId="0" fontId="5" fillId="5" borderId="16" xfId="0" applyFont="1" applyFill="1" applyBorder="1" applyAlignment="1"/>
    <xf numFmtId="0" fontId="0" fillId="5" borderId="17" xfId="0" applyFill="1" applyBorder="1" applyAlignment="1">
      <alignment wrapText="1"/>
    </xf>
    <xf numFmtId="0" fontId="5" fillId="5" borderId="17" xfId="0" applyFont="1" applyFill="1" applyBorder="1" applyAlignment="1"/>
    <xf numFmtId="0" fontId="0" fillId="5" borderId="18" xfId="0" applyFill="1" applyBorder="1" applyAlignment="1"/>
    <xf numFmtId="0" fontId="0" fillId="5" borderId="17" xfId="0" applyFill="1" applyBorder="1"/>
    <xf numFmtId="0" fontId="0" fillId="5" borderId="18" xfId="0" applyFill="1" applyBorder="1"/>
    <xf numFmtId="0" fontId="6" fillId="5" borderId="17" xfId="0" applyFont="1" applyFill="1" applyBorder="1" applyAlignment="1"/>
    <xf numFmtId="0" fontId="6" fillId="5" borderId="16" xfId="0" applyFont="1" applyFill="1" applyBorder="1" applyAlignment="1"/>
    <xf numFmtId="0" fontId="5" fillId="8" borderId="2" xfId="0" applyFont="1" applyFill="1" applyBorder="1" applyAlignment="1"/>
    <xf numFmtId="0" fontId="5" fillId="8" borderId="2" xfId="0" applyFont="1" applyFill="1" applyBorder="1" applyAlignment="1">
      <alignment wrapText="1"/>
    </xf>
    <xf numFmtId="0" fontId="5" fillId="16" borderId="2" xfId="0" applyFont="1" applyFill="1" applyBorder="1" applyAlignment="1"/>
    <xf numFmtId="0" fontId="0" fillId="16" borderId="2" xfId="0" applyFill="1" applyBorder="1" applyAlignment="1">
      <alignment wrapText="1"/>
    </xf>
    <xf numFmtId="0" fontId="5" fillId="16" borderId="2" xfId="0" applyFont="1" applyFill="1" applyBorder="1" applyAlignment="1">
      <alignment wrapText="1"/>
    </xf>
    <xf numFmtId="0" fontId="5" fillId="16" borderId="27" xfId="0" applyFont="1" applyFill="1" applyBorder="1" applyAlignment="1"/>
    <xf numFmtId="0" fontId="0" fillId="16" borderId="14" xfId="0" applyFill="1" applyBorder="1" applyAlignment="1">
      <alignment wrapText="1"/>
    </xf>
    <xf numFmtId="0" fontId="0" fillId="16" borderId="14" xfId="0" applyFill="1" applyBorder="1"/>
    <xf numFmtId="0" fontId="0" fillId="0" borderId="17" xfId="0" applyBorder="1"/>
    <xf numFmtId="0" fontId="0" fillId="5" borderId="18" xfId="0" applyFill="1" applyBorder="1" applyAlignment="1">
      <alignment wrapText="1"/>
    </xf>
    <xf numFmtId="0" fontId="5" fillId="5" borderId="16" xfId="0" applyFont="1" applyFill="1" applyBorder="1"/>
    <xf numFmtId="0" fontId="5" fillId="8" borderId="14" xfId="0" applyFont="1" applyFill="1" applyBorder="1"/>
    <xf numFmtId="0" fontId="0" fillId="5" borderId="17" xfId="0" applyFill="1" applyBorder="1" applyAlignment="1"/>
    <xf numFmtId="0" fontId="0" fillId="13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4" fontId="0" fillId="0" borderId="8" xfId="0" applyNumberFormat="1" applyFill="1" applyBorder="1"/>
    <xf numFmtId="14" fontId="0" fillId="3" borderId="14" xfId="0" applyNumberFormat="1" applyFill="1" applyBorder="1" applyAlignment="1">
      <alignment horizontal="left"/>
    </xf>
    <xf numFmtId="0" fontId="1" fillId="12" borderId="29" xfId="0" applyFont="1" applyFill="1" applyBorder="1"/>
    <xf numFmtId="0" fontId="1" fillId="12" borderId="27" xfId="0" applyFont="1" applyFill="1" applyBorder="1"/>
    <xf numFmtId="0" fontId="1" fillId="5" borderId="29" xfId="0" applyFont="1" applyFill="1" applyBorder="1"/>
    <xf numFmtId="0" fontId="1" fillId="5" borderId="27" xfId="0" applyFont="1" applyFill="1" applyBorder="1"/>
    <xf numFmtId="0" fontId="0" fillId="5" borderId="30" xfId="0" applyFill="1" applyBorder="1"/>
    <xf numFmtId="0" fontId="0" fillId="5" borderId="31" xfId="0" applyFill="1" applyBorder="1"/>
    <xf numFmtId="0" fontId="0" fillId="12" borderId="30" xfId="0" applyFill="1" applyBorder="1"/>
    <xf numFmtId="0" fontId="0" fillId="12" borderId="31" xfId="0" applyFill="1" applyBorder="1"/>
    <xf numFmtId="0" fontId="1" fillId="5" borderId="30" xfId="0" applyFont="1" applyFill="1" applyBorder="1"/>
    <xf numFmtId="0" fontId="0" fillId="2" borderId="2" xfId="0" applyFill="1" applyBorder="1"/>
    <xf numFmtId="0" fontId="0" fillId="10" borderId="30" xfId="0" applyFill="1" applyBorder="1"/>
    <xf numFmtId="0" fontId="0" fillId="10" borderId="31" xfId="0" applyFill="1" applyBorder="1"/>
    <xf numFmtId="4" fontId="0" fillId="8" borderId="8" xfId="0" applyNumberFormat="1" applyFill="1" applyBorder="1"/>
    <xf numFmtId="0" fontId="0" fillId="0" borderId="17" xfId="0" applyFont="1" applyFill="1" applyBorder="1" applyAlignment="1"/>
    <xf numFmtId="0" fontId="0" fillId="16" borderId="0" xfId="0" applyFill="1" applyBorder="1"/>
    <xf numFmtId="0" fontId="6" fillId="5" borderId="28" xfId="0" applyFont="1" applyFill="1" applyBorder="1" applyAlignment="1"/>
    <xf numFmtId="0" fontId="0" fillId="0" borderId="18" xfId="0" applyBorder="1"/>
    <xf numFmtId="0" fontId="0" fillId="0" borderId="14" xfId="0" applyFill="1" applyBorder="1" applyAlignment="1"/>
    <xf numFmtId="0" fontId="6" fillId="0" borderId="13" xfId="0" applyFont="1" applyFill="1" applyBorder="1" applyAlignment="1"/>
    <xf numFmtId="14" fontId="1" fillId="0" borderId="17" xfId="0" applyNumberFormat="1" applyFont="1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5" fillId="13" borderId="14" xfId="0" applyFont="1" applyFill="1" applyBorder="1"/>
    <xf numFmtId="0" fontId="0" fillId="13" borderId="0" xfId="0" applyFill="1" applyBorder="1"/>
    <xf numFmtId="4" fontId="0" fillId="13" borderId="8" xfId="0" applyNumberFormat="1" applyFill="1" applyBorder="1"/>
    <xf numFmtId="3" fontId="0" fillId="13" borderId="6" xfId="0" applyNumberFormat="1" applyFill="1" applyBorder="1"/>
    <xf numFmtId="0" fontId="5" fillId="14" borderId="16" xfId="0" applyFont="1" applyFill="1" applyBorder="1"/>
    <xf numFmtId="0" fontId="6" fillId="14" borderId="28" xfId="0" applyFont="1" applyFill="1" applyBorder="1" applyAlignment="1"/>
    <xf numFmtId="0" fontId="0" fillId="14" borderId="17" xfId="0" applyFill="1" applyBorder="1" applyAlignment="1"/>
    <xf numFmtId="0" fontId="0" fillId="15" borderId="0" xfId="0" applyFill="1" applyBorder="1"/>
    <xf numFmtId="0" fontId="0" fillId="16" borderId="22" xfId="0" applyFill="1" applyBorder="1"/>
    <xf numFmtId="0" fontId="0" fillId="15" borderId="22" xfId="0" applyFill="1" applyBorder="1"/>
    <xf numFmtId="0" fontId="0" fillId="15" borderId="31" xfId="0" applyFill="1" applyBorder="1"/>
    <xf numFmtId="0" fontId="5" fillId="10" borderId="2" xfId="0" applyFont="1" applyFill="1" applyBorder="1" applyAlignment="1"/>
    <xf numFmtId="0" fontId="0" fillId="10" borderId="0" xfId="0" applyFill="1" applyBorder="1" applyAlignment="1"/>
    <xf numFmtId="0" fontId="5" fillId="10" borderId="14" xfId="0" applyFont="1" applyFill="1" applyBorder="1"/>
    <xf numFmtId="0" fontId="1" fillId="10" borderId="2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0" fillId="10" borderId="9" xfId="0" applyFill="1" applyBorder="1"/>
    <xf numFmtId="0" fontId="0" fillId="10" borderId="9" xfId="0" applyFont="1" applyFill="1" applyBorder="1" applyAlignment="1">
      <alignment wrapText="1"/>
    </xf>
    <xf numFmtId="3" fontId="0" fillId="10" borderId="9" xfId="0" applyNumberFormat="1" applyFont="1" applyFill="1" applyBorder="1" applyAlignment="1">
      <alignment wrapText="1"/>
    </xf>
    <xf numFmtId="0" fontId="1" fillId="10" borderId="10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4" fontId="0" fillId="10" borderId="9" xfId="0" applyNumberFormat="1" applyFill="1" applyBorder="1"/>
    <xf numFmtId="4" fontId="0" fillId="10" borderId="6" xfId="0" applyNumberFormat="1" applyFill="1" applyBorder="1"/>
    <xf numFmtId="4" fontId="0" fillId="10" borderId="8" xfId="0" applyNumberFormat="1" applyFill="1" applyBorder="1"/>
    <xf numFmtId="0" fontId="1" fillId="10" borderId="23" xfId="0" applyFont="1" applyFill="1" applyBorder="1" applyAlignment="1">
      <alignment horizontal="center" vertical="center" wrapText="1"/>
    </xf>
    <xf numFmtId="3" fontId="0" fillId="10" borderId="9" xfId="0" applyNumberFormat="1" applyFill="1" applyBorder="1"/>
    <xf numFmtId="2" fontId="0" fillId="10" borderId="6" xfId="0" applyNumberFormat="1" applyFill="1" applyBorder="1"/>
    <xf numFmtId="0" fontId="0" fillId="10" borderId="0" xfId="0" applyFill="1" applyBorder="1" applyAlignment="1">
      <alignment wrapText="1"/>
    </xf>
    <xf numFmtId="0" fontId="1" fillId="10" borderId="22" xfId="0" applyFont="1" applyFill="1" applyBorder="1" applyAlignment="1">
      <alignment horizontal="center" vertical="center" wrapText="1"/>
    </xf>
    <xf numFmtId="3" fontId="0" fillId="10" borderId="6" xfId="0" applyNumberFormat="1" applyFill="1" applyBorder="1"/>
    <xf numFmtId="0" fontId="3" fillId="10" borderId="7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3" fontId="0" fillId="17" borderId="19" xfId="0" applyNumberFormat="1" applyFont="1" applyFill="1" applyBorder="1" applyAlignment="1">
      <alignment wrapText="1"/>
    </xf>
    <xf numFmtId="0" fontId="0" fillId="17" borderId="2" xfId="0" applyFill="1" applyBorder="1"/>
    <xf numFmtId="0" fontId="0" fillId="17" borderId="0" xfId="0" applyFill="1" applyBorder="1"/>
    <xf numFmtId="4" fontId="0" fillId="17" borderId="19" xfId="0" applyNumberFormat="1" applyFill="1" applyBorder="1"/>
    <xf numFmtId="4" fontId="0" fillId="17" borderId="19" xfId="0" applyNumberFormat="1" applyFont="1" applyFill="1" applyBorder="1" applyAlignment="1">
      <alignment wrapText="1"/>
    </xf>
    <xf numFmtId="0" fontId="0" fillId="17" borderId="25" xfId="0" applyFill="1" applyBorder="1"/>
    <xf numFmtId="0" fontId="0" fillId="17" borderId="19" xfId="0" applyFill="1" applyBorder="1"/>
    <xf numFmtId="0" fontId="0" fillId="17" borderId="20" xfId="0" applyFill="1" applyBorder="1"/>
    <xf numFmtId="0" fontId="1" fillId="17" borderId="2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/>
    <xf numFmtId="0" fontId="0" fillId="6" borderId="17" xfId="0" applyFill="1" applyBorder="1" applyAlignment="1">
      <alignment wrapText="1"/>
    </xf>
    <xf numFmtId="0" fontId="0" fillId="6" borderId="17" xfId="0" applyFill="1" applyBorder="1"/>
    <xf numFmtId="0" fontId="5" fillId="6" borderId="17" xfId="0" applyFont="1" applyFill="1" applyBorder="1" applyAlignment="1"/>
    <xf numFmtId="0" fontId="0" fillId="17" borderId="25" xfId="0" applyFill="1" applyBorder="1" applyAlignment="1"/>
    <xf numFmtId="0" fontId="0" fillId="17" borderId="23" xfId="0" applyFill="1" applyBorder="1"/>
    <xf numFmtId="0" fontId="5" fillId="17" borderId="19" xfId="0" applyFont="1" applyFill="1" applyBorder="1" applyAlignment="1"/>
    <xf numFmtId="0" fontId="6" fillId="6" borderId="17" xfId="0" applyFont="1" applyFill="1" applyBorder="1" applyAlignment="1"/>
    <xf numFmtId="0" fontId="6" fillId="6" borderId="28" xfId="0" applyFont="1" applyFill="1" applyBorder="1" applyAlignment="1"/>
    <xf numFmtId="0" fontId="0" fillId="6" borderId="18" xfId="0" applyFill="1" applyBorder="1" applyAlignment="1"/>
    <xf numFmtId="0" fontId="5" fillId="18" borderId="27" xfId="0" applyFont="1" applyFill="1" applyBorder="1" applyAlignment="1"/>
    <xf numFmtId="0" fontId="0" fillId="18" borderId="14" xfId="0" applyFill="1" applyBorder="1" applyAlignment="1">
      <alignment wrapText="1"/>
    </xf>
    <xf numFmtId="0" fontId="0" fillId="18" borderId="14" xfId="0" applyFill="1" applyBorder="1"/>
    <xf numFmtId="0" fontId="5" fillId="18" borderId="2" xfId="0" applyFont="1" applyFill="1" applyBorder="1" applyAlignment="1"/>
    <xf numFmtId="0" fontId="0" fillId="18" borderId="2" xfId="0" applyFill="1" applyBorder="1" applyAlignment="1">
      <alignment wrapText="1"/>
    </xf>
    <xf numFmtId="0" fontId="5" fillId="18" borderId="2" xfId="0" applyFont="1" applyFill="1" applyBorder="1" applyAlignment="1">
      <alignment wrapText="1"/>
    </xf>
    <xf numFmtId="0" fontId="0" fillId="18" borderId="22" xfId="0" applyFill="1" applyBorder="1"/>
    <xf numFmtId="0" fontId="1" fillId="0" borderId="0" xfId="0" applyFont="1" applyFill="1"/>
    <xf numFmtId="0" fontId="0" fillId="18" borderId="2" xfId="0" applyFill="1" applyBorder="1"/>
    <xf numFmtId="0" fontId="0" fillId="18" borderId="30" xfId="0" applyFill="1" applyBorder="1"/>
    <xf numFmtId="0" fontId="0" fillId="18" borderId="31" xfId="0" applyFill="1" applyBorder="1"/>
    <xf numFmtId="0" fontId="1" fillId="8" borderId="6" xfId="0" applyFont="1" applyFill="1" applyBorder="1"/>
    <xf numFmtId="0" fontId="8" fillId="3" borderId="9" xfId="0" applyFont="1" applyFill="1" applyBorder="1" applyAlignment="1">
      <alignment horizontal="justify" vertical="top" wrapText="1"/>
    </xf>
    <xf numFmtId="0" fontId="8" fillId="3" borderId="9" xfId="0" applyFont="1" applyFill="1" applyBorder="1" applyAlignment="1">
      <alignment horizontal="right" wrapText="1"/>
    </xf>
    <xf numFmtId="0" fontId="8" fillId="10" borderId="9" xfId="0" applyFont="1" applyFill="1" applyBorder="1" applyAlignment="1">
      <alignment horizontal="right" wrapText="1"/>
    </xf>
    <xf numFmtId="0" fontId="0" fillId="0" borderId="8" xfId="0" applyFill="1" applyBorder="1" applyAlignment="1"/>
    <xf numFmtId="0" fontId="0" fillId="0" borderId="18" xfId="0" applyFill="1" applyBorder="1"/>
    <xf numFmtId="0" fontId="0" fillId="18" borderId="17" xfId="0" applyFill="1" applyBorder="1"/>
    <xf numFmtId="0" fontId="9" fillId="0" borderId="16" xfId="0" applyFont="1" applyBorder="1"/>
    <xf numFmtId="0" fontId="5" fillId="10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1" fillId="12" borderId="14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10" fillId="17" borderId="19" xfId="0" applyFont="1" applyFill="1" applyBorder="1"/>
    <xf numFmtId="0" fontId="10" fillId="0" borderId="8" xfId="0" applyFont="1" applyFill="1" applyBorder="1"/>
    <xf numFmtId="0" fontId="10" fillId="0" borderId="8" xfId="0" applyFont="1" applyFill="1" applyBorder="1" applyAlignment="1">
      <alignment wrapText="1"/>
    </xf>
    <xf numFmtId="0" fontId="11" fillId="3" borderId="9" xfId="0" applyFont="1" applyFill="1" applyBorder="1" applyAlignment="1">
      <alignment horizontal="right" wrapText="1"/>
    </xf>
    <xf numFmtId="4" fontId="10" fillId="10" borderId="8" xfId="0" applyNumberFormat="1" applyFont="1" applyFill="1" applyBorder="1"/>
    <xf numFmtId="3" fontId="10" fillId="10" borderId="9" xfId="0" applyNumberFormat="1" applyFont="1" applyFill="1" applyBorder="1" applyAlignment="1">
      <alignment wrapText="1"/>
    </xf>
    <xf numFmtId="3" fontId="10" fillId="17" borderId="19" xfId="0" applyNumberFormat="1" applyFont="1" applyFill="1" applyBorder="1" applyAlignment="1">
      <alignment wrapText="1"/>
    </xf>
    <xf numFmtId="4" fontId="10" fillId="10" borderId="9" xfId="0" applyNumberFormat="1" applyFont="1" applyFill="1" applyBorder="1"/>
    <xf numFmtId="4" fontId="10" fillId="10" borderId="6" xfId="0" applyNumberFormat="1" applyFont="1" applyFill="1" applyBorder="1"/>
    <xf numFmtId="4" fontId="10" fillId="17" borderId="19" xfId="0" applyNumberFormat="1" applyFont="1" applyFill="1" applyBorder="1"/>
    <xf numFmtId="0" fontId="11" fillId="3" borderId="9" xfId="0" applyFont="1" applyFill="1" applyBorder="1" applyAlignment="1">
      <alignment horizontal="justify" vertical="top" wrapText="1"/>
    </xf>
    <xf numFmtId="4" fontId="10" fillId="17" borderId="19" xfId="0" applyNumberFormat="1" applyFont="1" applyFill="1" applyBorder="1" applyAlignment="1">
      <alignment wrapText="1"/>
    </xf>
    <xf numFmtId="4" fontId="10" fillId="0" borderId="9" xfId="0" applyNumberFormat="1" applyFont="1" applyFill="1" applyBorder="1"/>
    <xf numFmtId="0" fontId="10" fillId="10" borderId="9" xfId="0" applyFont="1" applyFill="1" applyBorder="1"/>
    <xf numFmtId="0" fontId="10" fillId="10" borderId="9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wrapText="1"/>
    </xf>
    <xf numFmtId="3" fontId="10" fillId="10" borderId="6" xfId="0" applyNumberFormat="1" applyFont="1" applyFill="1" applyBorder="1"/>
    <xf numFmtId="0" fontId="10" fillId="0" borderId="9" xfId="0" applyFont="1" applyBorder="1"/>
    <xf numFmtId="0" fontId="0" fillId="10" borderId="26" xfId="0" applyFont="1" applyFill="1" applyBorder="1" applyAlignment="1">
      <alignment wrapText="1"/>
    </xf>
    <xf numFmtId="0" fontId="0" fillId="10" borderId="20" xfId="0" applyFont="1" applyFill="1" applyBorder="1" applyAlignment="1">
      <alignment wrapText="1"/>
    </xf>
    <xf numFmtId="0" fontId="0" fillId="10" borderId="21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22" xfId="0" applyFont="1" applyFill="1" applyBorder="1" applyAlignment="1">
      <alignment wrapText="1"/>
    </xf>
    <xf numFmtId="0" fontId="0" fillId="10" borderId="23" xfId="0" applyFont="1" applyFill="1" applyBorder="1" applyAlignment="1">
      <alignment wrapText="1"/>
    </xf>
    <xf numFmtId="0" fontId="10" fillId="10" borderId="10" xfId="0" applyFont="1" applyFill="1" applyBorder="1" applyAlignment="1">
      <alignment wrapText="1"/>
    </xf>
    <xf numFmtId="0" fontId="10" fillId="10" borderId="11" xfId="0" applyFont="1" applyFill="1" applyBorder="1" applyAlignment="1">
      <alignment wrapText="1"/>
    </xf>
    <xf numFmtId="0" fontId="10" fillId="10" borderId="12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20" borderId="0" xfId="0" applyFill="1"/>
    <xf numFmtId="0" fontId="1" fillId="20" borderId="24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0" fillId="20" borderId="0" xfId="0" applyFill="1" applyBorder="1" applyAlignment="1"/>
    <xf numFmtId="0" fontId="0" fillId="20" borderId="0" xfId="0" applyFill="1" applyBorder="1" applyAlignment="1">
      <alignment wrapText="1"/>
    </xf>
    <xf numFmtId="0" fontId="5" fillId="20" borderId="14" xfId="0" applyFont="1" applyFill="1" applyBorder="1"/>
    <xf numFmtId="0" fontId="5" fillId="20" borderId="2" xfId="0" applyFont="1" applyFill="1" applyBorder="1" applyAlignment="1"/>
    <xf numFmtId="0" fontId="5" fillId="20" borderId="2" xfId="0" applyFont="1" applyFill="1" applyBorder="1" applyAlignment="1">
      <alignment wrapText="1"/>
    </xf>
    <xf numFmtId="0" fontId="0" fillId="20" borderId="0" xfId="0" applyFill="1" applyBorder="1"/>
    <xf numFmtId="0" fontId="5" fillId="10" borderId="13" xfId="0" applyFont="1" applyFill="1" applyBorder="1"/>
    <xf numFmtId="0" fontId="6" fillId="6" borderId="16" xfId="0" applyFont="1" applyFill="1" applyBorder="1" applyAlignment="1"/>
    <xf numFmtId="0" fontId="0" fillId="6" borderId="18" xfId="0" applyFill="1" applyBorder="1"/>
    <xf numFmtId="0" fontId="5" fillId="19" borderId="16" xfId="0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6" borderId="17" xfId="0" applyFill="1" applyBorder="1" applyAlignment="1"/>
    <xf numFmtId="0" fontId="0" fillId="18" borderId="0" xfId="0" applyFill="1" applyBorder="1"/>
    <xf numFmtId="0" fontId="1" fillId="20" borderId="12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3" fontId="0" fillId="20" borderId="9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4" fontId="0" fillId="20" borderId="9" xfId="0" applyNumberFormat="1" applyFill="1" applyBorder="1"/>
    <xf numFmtId="4" fontId="0" fillId="20" borderId="6" xfId="0" applyNumberFormat="1" applyFill="1" applyBorder="1"/>
    <xf numFmtId="0" fontId="1" fillId="20" borderId="19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3" fontId="0" fillId="20" borderId="9" xfId="0" applyNumberFormat="1" applyFill="1" applyBorder="1"/>
    <xf numFmtId="2" fontId="0" fillId="20" borderId="6" xfId="0" applyNumberFormat="1" applyFill="1" applyBorder="1"/>
    <xf numFmtId="0" fontId="0" fillId="20" borderId="9" xfId="0" applyFont="1" applyFill="1" applyBorder="1" applyAlignment="1">
      <alignment wrapText="1"/>
    </xf>
    <xf numFmtId="0" fontId="1" fillId="20" borderId="22" xfId="0" applyFont="1" applyFill="1" applyBorder="1" applyAlignment="1">
      <alignment horizontal="center" vertical="center" wrapText="1"/>
    </xf>
    <xf numFmtId="3" fontId="0" fillId="20" borderId="6" xfId="0" applyNumberFormat="1" applyFill="1" applyBorder="1"/>
    <xf numFmtId="0" fontId="3" fillId="20" borderId="7" xfId="0" applyFont="1" applyFill="1" applyBorder="1" applyAlignment="1">
      <alignment horizontal="center" vertical="center" wrapText="1"/>
    </xf>
    <xf numFmtId="0" fontId="0" fillId="21" borderId="22" xfId="0" applyFill="1" applyBorder="1"/>
    <xf numFmtId="0" fontId="5" fillId="21" borderId="27" xfId="0" applyFont="1" applyFill="1" applyBorder="1" applyAlignment="1"/>
    <xf numFmtId="0" fontId="0" fillId="21" borderId="14" xfId="0" applyFill="1" applyBorder="1" applyAlignment="1">
      <alignment wrapText="1"/>
    </xf>
    <xf numFmtId="0" fontId="0" fillId="21" borderId="14" xfId="0" applyFill="1" applyBorder="1"/>
    <xf numFmtId="0" fontId="0" fillId="21" borderId="0" xfId="0" applyFill="1" applyBorder="1"/>
    <xf numFmtId="0" fontId="5" fillId="21" borderId="2" xfId="0" applyFont="1" applyFill="1" applyBorder="1" applyAlignment="1"/>
    <xf numFmtId="0" fontId="0" fillId="21" borderId="2" xfId="0" applyFill="1" applyBorder="1" applyAlignment="1">
      <alignment wrapText="1"/>
    </xf>
    <xf numFmtId="0" fontId="6" fillId="19" borderId="17" xfId="0" applyFont="1" applyFill="1" applyBorder="1" applyAlignment="1"/>
    <xf numFmtId="0" fontId="0" fillId="19" borderId="18" xfId="0" applyFill="1" applyBorder="1" applyAlignment="1"/>
    <xf numFmtId="0" fontId="0" fillId="19" borderId="18" xfId="0" applyFill="1" applyBorder="1"/>
    <xf numFmtId="0" fontId="6" fillId="19" borderId="16" xfId="0" applyFont="1" applyFill="1" applyBorder="1" applyAlignment="1"/>
    <xf numFmtId="0" fontId="0" fillId="19" borderId="17" xfId="0" applyFill="1" applyBorder="1" applyAlignment="1"/>
    <xf numFmtId="0" fontId="6" fillId="19" borderId="28" xfId="0" applyFont="1" applyFill="1" applyBorder="1" applyAlignment="1"/>
    <xf numFmtId="0" fontId="5" fillId="20" borderId="13" xfId="0" applyFont="1" applyFill="1" applyBorder="1"/>
    <xf numFmtId="0" fontId="0" fillId="20" borderId="14" xfId="0" applyFill="1" applyBorder="1"/>
    <xf numFmtId="0" fontId="1" fillId="18" borderId="14" xfId="0" applyFont="1" applyFill="1" applyBorder="1"/>
    <xf numFmtId="0" fontId="9" fillId="18" borderId="2" xfId="0" applyFont="1" applyFill="1" applyBorder="1"/>
    <xf numFmtId="0" fontId="0" fillId="0" borderId="0" xfId="0" applyFont="1"/>
    <xf numFmtId="0" fontId="5" fillId="20" borderId="0" xfId="0" applyFont="1" applyFill="1" applyBorder="1" applyAlignment="1"/>
    <xf numFmtId="0" fontId="8" fillId="3" borderId="8" xfId="0" applyFont="1" applyFill="1" applyBorder="1" applyAlignment="1">
      <alignment horizontal="right" wrapText="1"/>
    </xf>
    <xf numFmtId="4" fontId="0" fillId="20" borderId="6" xfId="0" applyNumberFormat="1" applyFont="1" applyFill="1" applyBorder="1" applyAlignment="1">
      <alignment wrapText="1"/>
    </xf>
    <xf numFmtId="0" fontId="0" fillId="0" borderId="9" xfId="0" applyFill="1" applyBorder="1" applyAlignment="1"/>
    <xf numFmtId="0" fontId="0" fillId="4" borderId="0" xfId="0" applyFill="1" applyBorder="1" applyAlignment="1">
      <alignment wrapText="1"/>
    </xf>
    <xf numFmtId="0" fontId="0" fillId="4" borderId="0" xfId="0" applyFill="1" applyBorder="1"/>
    <xf numFmtId="4" fontId="0" fillId="4" borderId="6" xfId="0" applyNumberFormat="1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0" fontId="6" fillId="7" borderId="16" xfId="0" applyFont="1" applyFill="1" applyBorder="1" applyAlignment="1"/>
    <xf numFmtId="0" fontId="6" fillId="7" borderId="28" xfId="0" applyFont="1" applyFill="1" applyBorder="1" applyAlignment="1"/>
    <xf numFmtId="0" fontId="0" fillId="7" borderId="17" xfId="0" applyFill="1" applyBorder="1" applyAlignment="1"/>
    <xf numFmtId="0" fontId="0" fillId="9" borderId="0" xfId="0" applyFill="1" applyBorder="1"/>
    <xf numFmtId="0" fontId="0" fillId="9" borderId="22" xfId="0" applyFill="1" applyBorder="1"/>
    <xf numFmtId="0" fontId="0" fillId="0" borderId="9" xfId="0" applyBorder="1" applyAlignment="1">
      <alignment wrapText="1"/>
    </xf>
    <xf numFmtId="0" fontId="8" fillId="3" borderId="9" xfId="0" applyFont="1" applyFill="1" applyBorder="1" applyAlignment="1">
      <alignment horizontal="justify" wrapText="1"/>
    </xf>
    <xf numFmtId="0" fontId="0" fillId="4" borderId="8" xfId="0" applyFill="1" applyBorder="1" applyAlignment="1"/>
    <xf numFmtId="0" fontId="0" fillId="9" borderId="0" xfId="0" applyFill="1" applyBorder="1" applyAlignment="1">
      <alignment wrapText="1"/>
    </xf>
    <xf numFmtId="3" fontId="0" fillId="0" borderId="9" xfId="0" applyNumberFormat="1" applyFont="1" applyFill="1" applyBorder="1" applyAlignment="1">
      <alignment wrapText="1"/>
    </xf>
    <xf numFmtId="0" fontId="0" fillId="20" borderId="4" xfId="0" applyFill="1" applyBorder="1"/>
    <xf numFmtId="0" fontId="0" fillId="0" borderId="28" xfId="0" applyFill="1" applyBorder="1" applyAlignment="1">
      <alignment horizontal="left"/>
    </xf>
    <xf numFmtId="0" fontId="0" fillId="21" borderId="4" xfId="0" applyFill="1" applyBorder="1" applyAlignment="1"/>
    <xf numFmtId="0" fontId="0" fillId="21" borderId="0" xfId="0" applyFill="1" applyBorder="1" applyAlignment="1"/>
    <xf numFmtId="0" fontId="0" fillId="21" borderId="4" xfId="0" applyFill="1" applyBorder="1"/>
    <xf numFmtId="0" fontId="6" fillId="19" borderId="13" xfId="0" applyFont="1" applyFill="1" applyBorder="1" applyAlignment="1"/>
    <xf numFmtId="0" fontId="0" fillId="21" borderId="21" xfId="0" applyFill="1" applyBorder="1"/>
    <xf numFmtId="0" fontId="5" fillId="4" borderId="32" xfId="0" applyFont="1" applyFill="1" applyBorder="1" applyAlignment="1">
      <alignment wrapText="1"/>
    </xf>
    <xf numFmtId="0" fontId="1" fillId="18" borderId="2" xfId="0" applyFont="1" applyFill="1" applyBorder="1"/>
    <xf numFmtId="0" fontId="0" fillId="9" borderId="0" xfId="0" applyFill="1" applyBorder="1" applyAlignment="1"/>
    <xf numFmtId="0" fontId="0" fillId="9" borderId="4" xfId="0" applyFill="1" applyBorder="1" applyAlignment="1"/>
    <xf numFmtId="0" fontId="0" fillId="9" borderId="4" xfId="0" applyFill="1" applyBorder="1"/>
    <xf numFmtId="0" fontId="6" fillId="7" borderId="13" xfId="0" applyFont="1" applyFill="1" applyBorder="1" applyAlignment="1"/>
    <xf numFmtId="0" fontId="0" fillId="2" borderId="20" xfId="0" applyFill="1" applyBorder="1"/>
    <xf numFmtId="0" fontId="1" fillId="2" borderId="25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5" xfId="0" applyFill="1" applyBorder="1"/>
    <xf numFmtId="4" fontId="0" fillId="2" borderId="19" xfId="0" applyNumberFormat="1" applyFont="1" applyFill="1" applyBorder="1" applyAlignment="1">
      <alignment wrapText="1"/>
    </xf>
    <xf numFmtId="0" fontId="0" fillId="2" borderId="25" xfId="0" applyFill="1" applyBorder="1" applyAlignment="1"/>
    <xf numFmtId="0" fontId="0" fillId="2" borderId="23" xfId="0" applyFill="1" applyBorder="1"/>
    <xf numFmtId="0" fontId="5" fillId="2" borderId="22" xfId="0" applyFont="1" applyFill="1" applyBorder="1" applyAlignment="1"/>
    <xf numFmtId="0" fontId="0" fillId="2" borderId="22" xfId="0" applyFill="1" applyBorder="1"/>
    <xf numFmtId="0" fontId="5" fillId="4" borderId="27" xfId="0" applyFont="1" applyFill="1" applyBorder="1"/>
    <xf numFmtId="4" fontId="0" fillId="0" borderId="8" xfId="0" applyNumberFormat="1" applyFont="1" applyFill="1" applyBorder="1"/>
    <xf numFmtId="4" fontId="0" fillId="20" borderId="9" xfId="0" applyNumberFormat="1" applyFont="1" applyFill="1" applyBorder="1"/>
    <xf numFmtId="4" fontId="0" fillId="17" borderId="19" xfId="0" applyNumberFormat="1" applyFont="1" applyFill="1" applyBorder="1"/>
    <xf numFmtId="3" fontId="0" fillId="20" borderId="9" xfId="0" applyNumberFormat="1" applyFont="1" applyFill="1" applyBorder="1"/>
    <xf numFmtId="2" fontId="0" fillId="20" borderId="6" xfId="0" applyNumberFormat="1" applyFont="1" applyFill="1" applyBorder="1"/>
    <xf numFmtId="4" fontId="0" fillId="20" borderId="6" xfId="0" applyNumberFormat="1" applyFont="1" applyFill="1" applyBorder="1"/>
    <xf numFmtId="0" fontId="0" fillId="17" borderId="19" xfId="0" applyFont="1" applyFill="1" applyBorder="1"/>
    <xf numFmtId="0" fontId="0" fillId="0" borderId="8" xfId="0" applyFont="1" applyFill="1" applyBorder="1"/>
    <xf numFmtId="0" fontId="0" fillId="0" borderId="8" xfId="0" applyFont="1" applyFill="1" applyBorder="1" applyAlignment="1">
      <alignment wrapText="1"/>
    </xf>
    <xf numFmtId="4" fontId="0" fillId="0" borderId="9" xfId="0" applyNumberFormat="1" applyFont="1" applyFill="1" applyBorder="1"/>
    <xf numFmtId="3" fontId="0" fillId="20" borderId="6" xfId="0" applyNumberFormat="1" applyFont="1" applyFill="1" applyBorder="1"/>
    <xf numFmtId="0" fontId="0" fillId="0" borderId="9" xfId="0" applyFont="1" applyBorder="1"/>
    <xf numFmtId="4" fontId="0" fillId="4" borderId="9" xfId="0" applyNumberFormat="1" applyFont="1" applyFill="1" applyBorder="1"/>
    <xf numFmtId="4" fontId="0" fillId="4" borderId="6" xfId="0" applyNumberFormat="1" applyFont="1" applyFill="1" applyBorder="1"/>
    <xf numFmtId="0" fontId="0" fillId="4" borderId="8" xfId="0" applyFont="1" applyFill="1" applyBorder="1" applyAlignment="1"/>
    <xf numFmtId="4" fontId="0" fillId="2" borderId="19" xfId="0" applyNumberFormat="1" applyFont="1" applyFill="1" applyBorder="1"/>
    <xf numFmtId="3" fontId="0" fillId="4" borderId="9" xfId="0" applyNumberFormat="1" applyFont="1" applyFill="1" applyBorder="1"/>
    <xf numFmtId="2" fontId="0" fillId="4" borderId="6" xfId="0" applyNumberFormat="1" applyFont="1" applyFill="1" applyBorder="1"/>
    <xf numFmtId="0" fontId="0" fillId="2" borderId="19" xfId="0" applyFont="1" applyFill="1" applyBorder="1"/>
    <xf numFmtId="2" fontId="0" fillId="4" borderId="9" xfId="0" applyNumberFormat="1" applyFont="1" applyFill="1" applyBorder="1" applyAlignment="1">
      <alignment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3" fontId="0" fillId="0" borderId="8" xfId="0" applyNumberFormat="1" applyFill="1" applyBorder="1"/>
    <xf numFmtId="3" fontId="0" fillId="8" borderId="8" xfId="0" applyNumberFormat="1" applyFill="1" applyBorder="1"/>
    <xf numFmtId="3" fontId="0" fillId="13" borderId="8" xfId="0" applyNumberFormat="1" applyFill="1" applyBorder="1"/>
    <xf numFmtId="3" fontId="0" fillId="0" borderId="0" xfId="0" applyNumberFormat="1"/>
    <xf numFmtId="3" fontId="10" fillId="10" borderId="9" xfId="0" applyNumberFormat="1" applyFont="1" applyFill="1" applyBorder="1"/>
    <xf numFmtId="1" fontId="0" fillId="0" borderId="8" xfId="0" applyNumberFormat="1" applyFill="1" applyBorder="1"/>
    <xf numFmtId="1" fontId="0" fillId="20" borderId="9" xfId="0" applyNumberFormat="1" applyFont="1" applyFill="1" applyBorder="1" applyAlignment="1">
      <alignment wrapText="1"/>
    </xf>
    <xf numFmtId="1" fontId="0" fillId="0" borderId="8" xfId="0" applyNumberFormat="1" applyFont="1" applyFill="1" applyBorder="1"/>
    <xf numFmtId="3" fontId="0" fillId="0" borderId="6" xfId="0" applyNumberFormat="1" applyFill="1" applyBorder="1"/>
    <xf numFmtId="3" fontId="0" fillId="0" borderId="6" xfId="0" applyNumberFormat="1" applyFont="1" applyFill="1" applyBorder="1"/>
    <xf numFmtId="1" fontId="0" fillId="4" borderId="8" xfId="0" applyNumberFormat="1" applyFill="1" applyBorder="1" applyAlignment="1"/>
    <xf numFmtId="1" fontId="0" fillId="4" borderId="6" xfId="0" applyNumberFormat="1" applyFill="1" applyBorder="1"/>
    <xf numFmtId="1" fontId="0" fillId="4" borderId="8" xfId="0" applyNumberFormat="1" applyFont="1" applyFill="1" applyBorder="1" applyAlignment="1"/>
    <xf numFmtId="1" fontId="0" fillId="4" borderId="6" xfId="0" applyNumberFormat="1" applyFont="1" applyFill="1" applyBorder="1"/>
    <xf numFmtId="0" fontId="0" fillId="4" borderId="26" xfId="0" applyFill="1" applyBorder="1"/>
    <xf numFmtId="0" fontId="0" fillId="4" borderId="20" xfId="0" applyFill="1" applyBorder="1"/>
    <xf numFmtId="0" fontId="0" fillId="4" borderId="20" xfId="0" applyFill="1" applyBorder="1" applyAlignment="1"/>
    <xf numFmtId="0" fontId="0" fillId="9" borderId="20" xfId="0" applyFill="1" applyBorder="1"/>
    <xf numFmtId="0" fontId="0" fillId="9" borderId="21" xfId="0" applyFill="1" applyBorder="1"/>
    <xf numFmtId="0" fontId="0" fillId="4" borderId="23" xfId="0" applyFill="1" applyBorder="1"/>
    <xf numFmtId="0" fontId="5" fillId="7" borderId="33" xfId="0" applyFont="1" applyFill="1" applyBorder="1" applyAlignment="1"/>
    <xf numFmtId="0" fontId="0" fillId="7" borderId="33" xfId="0" applyFill="1" applyBorder="1"/>
    <xf numFmtId="0" fontId="1" fillId="10" borderId="29" xfId="0" applyFont="1" applyFill="1" applyBorder="1"/>
    <xf numFmtId="0" fontId="1" fillId="10" borderId="27" xfId="0" applyFont="1" applyFill="1" applyBorder="1"/>
    <xf numFmtId="0" fontId="1" fillId="11" borderId="10" xfId="0" applyFont="1" applyFill="1" applyBorder="1"/>
    <xf numFmtId="0" fontId="1" fillId="11" borderId="11" xfId="0" applyFont="1" applyFill="1" applyBorder="1"/>
    <xf numFmtId="0" fontId="1" fillId="11" borderId="7" xfId="0" applyFont="1" applyFill="1" applyBorder="1"/>
    <xf numFmtId="165" fontId="1" fillId="11" borderId="11" xfId="0" applyNumberFormat="1" applyFont="1" applyFill="1" applyBorder="1"/>
    <xf numFmtId="2" fontId="1" fillId="11" borderId="11" xfId="0" applyNumberFormat="1" applyFont="1" applyFill="1" applyBorder="1"/>
    <xf numFmtId="4" fontId="1" fillId="11" borderId="11" xfId="0" applyNumberFormat="1" applyFont="1" applyFill="1" applyBorder="1"/>
    <xf numFmtId="3" fontId="1" fillId="11" borderId="11" xfId="0" applyNumberFormat="1" applyFont="1" applyFill="1" applyBorder="1"/>
    <xf numFmtId="1" fontId="1" fillId="11" borderId="11" xfId="0" applyNumberFormat="1" applyFont="1" applyFill="1" applyBorder="1"/>
    <xf numFmtId="0" fontId="0" fillId="2" borderId="0" xfId="0" applyFill="1"/>
    <xf numFmtId="0" fontId="0" fillId="21" borderId="31" xfId="0" applyFill="1" applyBorder="1"/>
    <xf numFmtId="0" fontId="0" fillId="16" borderId="31" xfId="0" applyFill="1" applyBorder="1"/>
    <xf numFmtId="0" fontId="0" fillId="9" borderId="31" xfId="0" applyFill="1" applyBorder="1"/>
    <xf numFmtId="0" fontId="1" fillId="11" borderId="8" xfId="0" applyFont="1" applyFill="1" applyBorder="1"/>
    <xf numFmtId="0" fontId="7" fillId="8" borderId="26" xfId="0" applyFont="1" applyFill="1" applyBorder="1"/>
    <xf numFmtId="0" fontId="7" fillId="8" borderId="20" xfId="0" applyFont="1" applyFill="1" applyBorder="1"/>
    <xf numFmtId="0" fontId="0" fillId="8" borderId="20" xfId="0" applyFill="1" applyBorder="1" applyAlignment="1"/>
    <xf numFmtId="0" fontId="0" fillId="16" borderId="20" xfId="0" applyFill="1" applyBorder="1"/>
    <xf numFmtId="0" fontId="0" fillId="16" borderId="21" xfId="0" applyFill="1" applyBorder="1"/>
    <xf numFmtId="0" fontId="7" fillId="8" borderId="23" xfId="0" applyFont="1" applyFill="1" applyBorder="1"/>
    <xf numFmtId="0" fontId="7" fillId="8" borderId="0" xfId="0" applyFont="1" applyFill="1" applyBorder="1"/>
    <xf numFmtId="0" fontId="5" fillId="5" borderId="33" xfId="0" applyFont="1" applyFill="1" applyBorder="1" applyAlignment="1"/>
    <xf numFmtId="0" fontId="0" fillId="5" borderId="33" xfId="0" applyFill="1" applyBorder="1"/>
    <xf numFmtId="0" fontId="7" fillId="13" borderId="26" xfId="0" applyFont="1" applyFill="1" applyBorder="1"/>
    <xf numFmtId="0" fontId="7" fillId="13" borderId="20" xfId="0" applyFont="1" applyFill="1" applyBorder="1"/>
    <xf numFmtId="0" fontId="0" fillId="13" borderId="20" xfId="0" applyFill="1" applyBorder="1" applyAlignment="1"/>
    <xf numFmtId="0" fontId="0" fillId="13" borderId="20" xfId="0" applyFill="1" applyBorder="1"/>
    <xf numFmtId="0" fontId="0" fillId="15" borderId="20" xfId="0" applyFill="1" applyBorder="1"/>
    <xf numFmtId="0" fontId="0" fillId="15" borderId="21" xfId="0" applyFill="1" applyBorder="1"/>
    <xf numFmtId="0" fontId="7" fillId="13" borderId="23" xfId="0" applyFont="1" applyFill="1" applyBorder="1"/>
    <xf numFmtId="0" fontId="7" fillId="13" borderId="0" xfId="0" applyFont="1" applyFill="1" applyBorder="1"/>
    <xf numFmtId="0" fontId="5" fillId="14" borderId="33" xfId="0" applyFont="1" applyFill="1" applyBorder="1" applyAlignment="1"/>
    <xf numFmtId="0" fontId="0" fillId="14" borderId="33" xfId="0" applyFill="1" applyBorder="1"/>
    <xf numFmtId="0" fontId="0" fillId="13" borderId="23" xfId="0" applyFill="1" applyBorder="1"/>
    <xf numFmtId="0" fontId="7" fillId="10" borderId="26" xfId="0" applyFont="1" applyFill="1" applyBorder="1"/>
    <xf numFmtId="0" fontId="7" fillId="10" borderId="20" xfId="0" applyFont="1" applyFill="1" applyBorder="1"/>
    <xf numFmtId="0" fontId="7" fillId="10" borderId="20" xfId="0" applyFont="1" applyFill="1" applyBorder="1" applyAlignment="1">
      <alignment wrapText="1"/>
    </xf>
    <xf numFmtId="0" fontId="0" fillId="10" borderId="20" xfId="0" applyFill="1" applyBorder="1" applyAlignment="1"/>
    <xf numFmtId="0" fontId="0" fillId="10" borderId="20" xfId="0" applyFill="1" applyBorder="1" applyAlignment="1">
      <alignment wrapText="1"/>
    </xf>
    <xf numFmtId="0" fontId="0" fillId="18" borderId="20" xfId="0" applyFill="1" applyBorder="1"/>
    <xf numFmtId="0" fontId="0" fillId="18" borderId="21" xfId="0" applyFill="1" applyBorder="1"/>
    <xf numFmtId="0" fontId="7" fillId="10" borderId="23" xfId="0" applyFont="1" applyFill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wrapText="1"/>
    </xf>
    <xf numFmtId="0" fontId="5" fillId="6" borderId="33" xfId="0" applyFont="1" applyFill="1" applyBorder="1" applyAlignment="1"/>
    <xf numFmtId="0" fontId="0" fillId="0" borderId="0" xfId="0" applyBorder="1"/>
    <xf numFmtId="0" fontId="0" fillId="10" borderId="23" xfId="0" applyFill="1" applyBorder="1"/>
    <xf numFmtId="0" fontId="1" fillId="18" borderId="29" xfId="0" applyFont="1" applyFill="1" applyBorder="1"/>
    <xf numFmtId="0" fontId="1" fillId="18" borderId="27" xfId="0" applyFont="1" applyFill="1" applyBorder="1"/>
    <xf numFmtId="0" fontId="1" fillId="11" borderId="11" xfId="0" applyFont="1" applyFill="1" applyBorder="1" applyAlignment="1">
      <alignment wrapText="1"/>
    </xf>
    <xf numFmtId="0" fontId="7" fillId="20" borderId="26" xfId="0" applyFont="1" applyFill="1" applyBorder="1"/>
    <xf numFmtId="0" fontId="7" fillId="20" borderId="20" xfId="0" applyFont="1" applyFill="1" applyBorder="1"/>
    <xf numFmtId="0" fontId="7" fillId="20" borderId="20" xfId="0" applyFont="1" applyFill="1" applyBorder="1" applyAlignment="1">
      <alignment wrapText="1"/>
    </xf>
    <xf numFmtId="0" fontId="0" fillId="20" borderId="20" xfId="0" applyFill="1" applyBorder="1" applyAlignment="1"/>
    <xf numFmtId="0" fontId="0" fillId="20" borderId="20" xfId="0" applyFill="1" applyBorder="1" applyAlignment="1">
      <alignment wrapText="1"/>
    </xf>
    <xf numFmtId="0" fontId="0" fillId="20" borderId="20" xfId="0" applyFill="1" applyBorder="1"/>
    <xf numFmtId="0" fontId="0" fillId="21" borderId="20" xfId="0" applyFill="1" applyBorder="1"/>
    <xf numFmtId="0" fontId="7" fillId="20" borderId="23" xfId="0" applyFont="1" applyFill="1" applyBorder="1"/>
    <xf numFmtId="0" fontId="7" fillId="20" borderId="0" xfId="0" applyFont="1" applyFill="1" applyBorder="1"/>
    <xf numFmtId="0" fontId="7" fillId="20" borderId="0" xfId="0" applyFont="1" applyFill="1" applyBorder="1" applyAlignment="1">
      <alignment wrapText="1"/>
    </xf>
    <xf numFmtId="0" fontId="5" fillId="19" borderId="33" xfId="0" applyFont="1" applyFill="1" applyBorder="1" applyAlignment="1"/>
    <xf numFmtId="0" fontId="0" fillId="20" borderId="23" xfId="0" applyFill="1" applyBorder="1"/>
    <xf numFmtId="4" fontId="1" fillId="11" borderId="12" xfId="0" applyNumberFormat="1" applyFont="1" applyFill="1" applyBorder="1"/>
    <xf numFmtId="0" fontId="7" fillId="4" borderId="26" xfId="0" applyFont="1" applyFill="1" applyBorder="1"/>
    <xf numFmtId="0" fontId="7" fillId="4" borderId="20" xfId="0" applyFont="1" applyFill="1" applyBorder="1"/>
    <xf numFmtId="0" fontId="7" fillId="4" borderId="20" xfId="0" applyFont="1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7" fillId="4" borderId="23" xfId="0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1" fillId="8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20" borderId="0" xfId="0" applyFont="1" applyFill="1"/>
    <xf numFmtId="0" fontId="0" fillId="20" borderId="0" xfId="0" applyFont="1" applyFill="1"/>
    <xf numFmtId="49" fontId="1" fillId="0" borderId="16" xfId="0" applyNumberFormat="1" applyFont="1" applyFill="1" applyBorder="1" applyAlignment="1"/>
    <xf numFmtId="49" fontId="0" fillId="0" borderId="16" xfId="0" applyNumberFormat="1" applyFill="1" applyBorder="1" applyAlignment="1"/>
    <xf numFmtId="49" fontId="0" fillId="3" borderId="16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/>
    <xf numFmtId="49" fontId="1" fillId="0" borderId="17" xfId="0" applyNumberFormat="1" applyFont="1" applyFill="1" applyBorder="1" applyAlignment="1"/>
    <xf numFmtId="49" fontId="0" fillId="3" borderId="13" xfId="0" applyNumberFormat="1" applyFill="1" applyBorder="1" applyAlignment="1">
      <alignment horizontal="left"/>
    </xf>
    <xf numFmtId="49" fontId="6" fillId="7" borderId="17" xfId="0" applyNumberFormat="1" applyFont="1" applyFill="1" applyBorder="1" applyAlignment="1"/>
    <xf numFmtId="49" fontId="0" fillId="0" borderId="17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6" xfId="0" applyNumberFormat="1" applyFont="1" applyFill="1" applyBorder="1" applyAlignment="1"/>
    <xf numFmtId="0" fontId="5" fillId="8" borderId="4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59</xdr:row>
      <xdr:rowOff>38101</xdr:rowOff>
    </xdr:from>
    <xdr:to>
      <xdr:col>4</xdr:col>
      <xdr:colOff>502921</xdr:colOff>
      <xdr:row>63</xdr:row>
      <xdr:rowOff>175261</xdr:rowOff>
    </xdr:to>
    <xdr:pic>
      <xdr:nvPicPr>
        <xdr:cNvPr id="6" name="Picture 2" descr="C:\Users\zaAveresch\AppData\Local\Microsoft\Windows\Temporary Internet Files\Content.Outlook\620QR83C\coop_logo_GIZ_implemented by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1" y="9944101"/>
          <a:ext cx="249936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723900</xdr:colOff>
      <xdr:row>59</xdr:row>
      <xdr:rowOff>76200</xdr:rowOff>
    </xdr:from>
    <xdr:to>
      <xdr:col>9</xdr:col>
      <xdr:colOff>222613</xdr:colOff>
      <xdr:row>63</xdr:row>
      <xdr:rowOff>115388</xdr:rowOff>
    </xdr:to>
    <xdr:pic>
      <xdr:nvPicPr>
        <xdr:cNvPr id="7" name="Grafik 6" descr="C:\Users\Adelheid\AppData\Local\Microsoft\Windows\Temporary Internet Files\Content.Outlook\411DTKCU\DoE_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19400" y="11178540"/>
          <a:ext cx="2158093" cy="770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243840</xdr:colOff>
      <xdr:row>61</xdr:row>
      <xdr:rowOff>76200</xdr:rowOff>
    </xdr:from>
    <xdr:to>
      <xdr:col>12</xdr:col>
      <xdr:colOff>728254</xdr:colOff>
      <xdr:row>62</xdr:row>
      <xdr:rowOff>118382</xdr:rowOff>
    </xdr:to>
    <xdr:pic>
      <xdr:nvPicPr>
        <xdr:cNvPr id="8" name="Grafik 7" descr="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50180" y="10904220"/>
          <a:ext cx="1383574" cy="2250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0</xdr:row>
      <xdr:rowOff>0</xdr:rowOff>
    </xdr:from>
    <xdr:to>
      <xdr:col>9</xdr:col>
      <xdr:colOff>190500</xdr:colOff>
      <xdr:row>7</xdr:row>
      <xdr:rowOff>60960</xdr:rowOff>
    </xdr:to>
    <xdr:pic>
      <xdr:nvPicPr>
        <xdr:cNvPr id="10" name="Grafik 9" descr="C:\Users\Adelheid\AppData\Local\Microsoft\Windows\Temporary Internet Files\Content.Outlook\411DTKCU\DoE_Logo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2120" y="0"/>
          <a:ext cx="322326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3:M60"/>
  <sheetViews>
    <sheetView view="pageLayout" topLeftCell="A28" zoomScaleNormal="100" workbookViewId="0">
      <selection activeCell="D57" sqref="D57"/>
    </sheetView>
  </sheetViews>
  <sheetFormatPr defaultColWidth="11.5703125" defaultRowHeight="15" x14ac:dyDescent="0.25"/>
  <cols>
    <col min="2" max="2" width="6.140625" customWidth="1"/>
    <col min="5" max="5" width="11.5703125" customWidth="1"/>
    <col min="6" max="6" width="4.28515625" customWidth="1"/>
    <col min="7" max="7" width="8.140625" customWidth="1"/>
    <col min="8" max="8" width="5.85546875" customWidth="1"/>
    <col min="9" max="9" width="7.28515625" customWidth="1"/>
    <col min="10" max="10" width="3.5703125" customWidth="1"/>
    <col min="11" max="11" width="9.28515625" customWidth="1"/>
    <col min="12" max="12" width="3.28515625" customWidth="1"/>
    <col min="13" max="13" width="11.5703125" customWidth="1"/>
  </cols>
  <sheetData>
    <row r="3" spans="2:13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3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2:13" ht="15.75" thickBot="1" x14ac:dyDescent="0.3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2:13" x14ac:dyDescent="0.25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2:13" x14ac:dyDescent="0.2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2:13" ht="23.45" customHeight="1" x14ac:dyDescent="0.25">
      <c r="B12" s="614" t="s">
        <v>0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6"/>
    </row>
    <row r="13" spans="2:13" x14ac:dyDescent="0.25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2:13" ht="18.75" x14ac:dyDescent="0.3">
      <c r="B14" s="607" t="s">
        <v>70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9"/>
    </row>
    <row r="15" spans="2:13" ht="18.75" x14ac:dyDescent="0.3">
      <c r="B15" s="607" t="s">
        <v>71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9"/>
    </row>
    <row r="16" spans="2:13" ht="18.75" x14ac:dyDescent="0.3">
      <c r="B16" s="607" t="s">
        <v>72</v>
      </c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9"/>
    </row>
    <row r="17" spans="2:13" x14ac:dyDescent="0.25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</row>
    <row r="18" spans="2:13" x14ac:dyDescent="0.25"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8"/>
    </row>
    <row r="19" spans="2:13" x14ac:dyDescent="0.25">
      <c r="B19" s="7"/>
      <c r="C19" s="9"/>
      <c r="D19" s="10" t="s">
        <v>1</v>
      </c>
      <c r="E19" s="10"/>
      <c r="F19" s="18"/>
      <c r="G19" s="19"/>
      <c r="H19" s="19"/>
      <c r="I19" s="19"/>
      <c r="J19" s="19"/>
      <c r="K19" s="20"/>
      <c r="L19" s="9"/>
      <c r="M19" s="8"/>
    </row>
    <row r="20" spans="2:13" x14ac:dyDescent="0.25">
      <c r="B20" s="7"/>
      <c r="C20" s="9"/>
      <c r="D20" s="10"/>
      <c r="E20" s="10"/>
      <c r="F20" s="9"/>
      <c r="G20" s="9"/>
      <c r="H20" s="9"/>
      <c r="I20" s="9"/>
      <c r="J20" s="9"/>
      <c r="K20" s="9"/>
      <c r="L20" s="9"/>
      <c r="M20" s="8"/>
    </row>
    <row r="21" spans="2:13" x14ac:dyDescent="0.25">
      <c r="B21" s="7"/>
      <c r="C21" s="9"/>
      <c r="D21" s="10" t="s">
        <v>2</v>
      </c>
      <c r="E21" s="10"/>
      <c r="F21" s="610"/>
      <c r="G21" s="611"/>
      <c r="H21" s="9"/>
      <c r="I21" s="9"/>
      <c r="J21" s="9"/>
      <c r="K21" s="9"/>
      <c r="L21" s="9"/>
      <c r="M21" s="8"/>
    </row>
    <row r="22" spans="2:13" x14ac:dyDescent="0.25">
      <c r="B22" s="7"/>
      <c r="C22" s="9"/>
      <c r="D22" s="10"/>
      <c r="E22" s="10"/>
      <c r="F22" s="9"/>
      <c r="G22" s="9"/>
      <c r="H22" s="9"/>
      <c r="I22" s="9"/>
      <c r="J22" s="9"/>
      <c r="K22" s="9"/>
      <c r="L22" s="9"/>
      <c r="M22" s="8"/>
    </row>
    <row r="23" spans="2:13" x14ac:dyDescent="0.25">
      <c r="B23" s="7"/>
      <c r="C23" s="9"/>
      <c r="D23" s="10"/>
      <c r="E23" s="10"/>
      <c r="F23" s="38"/>
      <c r="G23" s="9"/>
      <c r="H23" s="9"/>
      <c r="I23" s="10"/>
      <c r="J23" s="10"/>
      <c r="K23" s="53"/>
      <c r="L23" s="53"/>
      <c r="M23" s="8"/>
    </row>
    <row r="24" spans="2:13" x14ac:dyDescent="0.25">
      <c r="B24" s="7"/>
      <c r="C24" s="9"/>
      <c r="D24" s="10"/>
      <c r="E24" s="10"/>
      <c r="F24" s="9"/>
      <c r="G24" s="9"/>
      <c r="H24" s="9"/>
      <c r="I24" s="9"/>
      <c r="J24" s="9"/>
      <c r="K24" s="9"/>
      <c r="L24" s="9"/>
      <c r="M24" s="8"/>
    </row>
    <row r="25" spans="2:13" x14ac:dyDescent="0.25">
      <c r="B25" s="7"/>
      <c r="C25" s="59" t="s">
        <v>22</v>
      </c>
      <c r="D25" s="48"/>
      <c r="E25" s="48"/>
      <c r="F25" s="49"/>
      <c r="G25" s="49"/>
      <c r="H25" s="49"/>
      <c r="I25" s="49"/>
      <c r="J25" s="49"/>
      <c r="K25" s="49"/>
      <c r="L25" s="11"/>
      <c r="M25" s="8"/>
    </row>
    <row r="26" spans="2:13" x14ac:dyDescent="0.25">
      <c r="B26" s="7"/>
      <c r="C26" s="60"/>
      <c r="D26" s="10" t="s">
        <v>69</v>
      </c>
      <c r="E26" s="10"/>
      <c r="F26" s="18"/>
      <c r="G26" s="19"/>
      <c r="H26" s="19"/>
      <c r="I26" s="19"/>
      <c r="J26" s="19"/>
      <c r="K26" s="19"/>
      <c r="L26" s="20"/>
      <c r="M26" s="8"/>
    </row>
    <row r="27" spans="2:13" x14ac:dyDescent="0.25">
      <c r="B27" s="7"/>
      <c r="C27" s="54"/>
      <c r="D27" s="10" t="s">
        <v>25</v>
      </c>
      <c r="E27" s="10"/>
      <c r="F27" s="18"/>
      <c r="G27" s="19"/>
      <c r="H27" s="19"/>
      <c r="I27" s="19"/>
      <c r="J27" s="19"/>
      <c r="K27" s="19"/>
      <c r="L27" s="20"/>
      <c r="M27" s="8"/>
    </row>
    <row r="28" spans="2:13" x14ac:dyDescent="0.25">
      <c r="B28" s="7"/>
      <c r="C28" s="54"/>
      <c r="D28" s="10" t="s">
        <v>5</v>
      </c>
      <c r="E28" s="10"/>
      <c r="F28" s="22"/>
      <c r="G28" s="19"/>
      <c r="H28" s="19"/>
      <c r="I28" s="19"/>
      <c r="J28" s="19"/>
      <c r="K28" s="19"/>
      <c r="L28" s="20"/>
      <c r="M28" s="8"/>
    </row>
    <row r="29" spans="2:13" x14ac:dyDescent="0.25">
      <c r="B29" s="7"/>
      <c r="C29" s="54"/>
      <c r="D29" s="10" t="s">
        <v>6</v>
      </c>
      <c r="E29" s="10"/>
      <c r="F29" s="23"/>
      <c r="G29" s="24"/>
      <c r="H29" s="24"/>
      <c r="I29" s="24"/>
      <c r="J29" s="19"/>
      <c r="K29" s="19"/>
      <c r="L29" s="20"/>
      <c r="M29" s="8"/>
    </row>
    <row r="30" spans="2:13" x14ac:dyDescent="0.25">
      <c r="B30" s="7"/>
      <c r="C30" s="54"/>
      <c r="D30" s="10"/>
      <c r="E30" s="10"/>
      <c r="F30" s="69"/>
      <c r="G30" s="19"/>
      <c r="H30" s="19"/>
      <c r="I30" s="19"/>
      <c r="J30" s="19"/>
      <c r="K30" s="19"/>
      <c r="L30" s="20"/>
      <c r="M30" s="8"/>
    </row>
    <row r="31" spans="2:13" x14ac:dyDescent="0.25">
      <c r="B31" s="7"/>
      <c r="C31" s="54"/>
      <c r="D31" s="10" t="s">
        <v>27</v>
      </c>
      <c r="E31" s="10"/>
      <c r="F31" s="68"/>
      <c r="G31" s="10" t="s">
        <v>106</v>
      </c>
      <c r="H31" s="9"/>
      <c r="I31" s="9"/>
      <c r="J31" s="10"/>
      <c r="K31" s="619"/>
      <c r="L31" s="620"/>
      <c r="M31" s="8"/>
    </row>
    <row r="32" spans="2:13" x14ac:dyDescent="0.25">
      <c r="B32" s="7"/>
      <c r="C32" s="54"/>
      <c r="D32" s="10"/>
      <c r="E32" s="10"/>
      <c r="F32" s="9"/>
      <c r="G32" s="9"/>
      <c r="H32" s="9"/>
      <c r="I32" s="9"/>
      <c r="J32" s="9"/>
      <c r="K32" s="9"/>
      <c r="L32" s="50"/>
      <c r="M32" s="8"/>
    </row>
    <row r="33" spans="2:13" x14ac:dyDescent="0.25">
      <c r="B33" s="7"/>
      <c r="C33" s="60" t="s">
        <v>23</v>
      </c>
      <c r="D33" s="10"/>
      <c r="E33" s="10"/>
      <c r="F33" s="9"/>
      <c r="G33" s="9"/>
      <c r="H33" s="9"/>
      <c r="I33" s="9"/>
      <c r="J33" s="9"/>
      <c r="K33" s="9"/>
      <c r="L33" s="14"/>
      <c r="M33" s="8"/>
    </row>
    <row r="34" spans="2:13" x14ac:dyDescent="0.25">
      <c r="B34" s="7"/>
      <c r="C34" s="54"/>
      <c r="D34" s="10" t="s">
        <v>24</v>
      </c>
      <c r="E34" s="10"/>
      <c r="F34" s="18"/>
      <c r="G34" s="19"/>
      <c r="H34" s="19"/>
      <c r="I34" s="19"/>
      <c r="J34" s="19"/>
      <c r="K34" s="19"/>
      <c r="L34" s="20"/>
      <c r="M34" s="8"/>
    </row>
    <row r="35" spans="2:13" x14ac:dyDescent="0.25">
      <c r="B35" s="7"/>
      <c r="C35" s="54"/>
      <c r="D35" s="10" t="s">
        <v>25</v>
      </c>
      <c r="E35" s="10"/>
      <c r="F35" s="18"/>
      <c r="G35" s="19"/>
      <c r="H35" s="19"/>
      <c r="I35" s="19"/>
      <c r="J35" s="19"/>
      <c r="K35" s="19"/>
      <c r="L35" s="20"/>
      <c r="M35" s="8"/>
    </row>
    <row r="36" spans="2:13" x14ac:dyDescent="0.25">
      <c r="B36" s="7"/>
      <c r="C36" s="54"/>
      <c r="D36" s="10" t="s">
        <v>5</v>
      </c>
      <c r="E36" s="10"/>
      <c r="F36" s="22"/>
      <c r="G36" s="19"/>
      <c r="H36" s="19"/>
      <c r="I36" s="19"/>
      <c r="J36" s="19"/>
      <c r="K36" s="19"/>
      <c r="L36" s="20"/>
      <c r="M36" s="8"/>
    </row>
    <row r="37" spans="2:13" x14ac:dyDescent="0.25">
      <c r="B37" s="7"/>
      <c r="C37" s="55"/>
      <c r="D37" s="58" t="s">
        <v>6</v>
      </c>
      <c r="E37" s="58"/>
      <c r="F37" s="23"/>
      <c r="G37" s="24"/>
      <c r="H37" s="24"/>
      <c r="I37" s="24"/>
      <c r="J37" s="19"/>
      <c r="K37" s="19"/>
      <c r="L37" s="20"/>
      <c r="M37" s="8"/>
    </row>
    <row r="38" spans="2:13" x14ac:dyDescent="0.25">
      <c r="B38" s="7"/>
      <c r="C38" s="9"/>
      <c r="D38" s="10"/>
      <c r="E38" s="10"/>
      <c r="F38" s="9"/>
      <c r="G38" s="9"/>
      <c r="H38" s="9"/>
      <c r="I38" s="9"/>
      <c r="J38" s="9"/>
      <c r="K38" s="9"/>
      <c r="L38" s="9"/>
      <c r="M38" s="8"/>
    </row>
    <row r="39" spans="2:13" x14ac:dyDescent="0.25">
      <c r="B39" s="7"/>
      <c r="C39" s="9"/>
      <c r="D39" s="10"/>
      <c r="E39" s="10"/>
      <c r="F39" s="9"/>
      <c r="G39" s="9"/>
      <c r="H39" s="9"/>
      <c r="I39" s="9"/>
      <c r="J39" s="9"/>
      <c r="K39" s="9"/>
      <c r="L39" s="9"/>
      <c r="M39" s="8"/>
    </row>
    <row r="40" spans="2:13" x14ac:dyDescent="0.25">
      <c r="B40" s="7"/>
      <c r="C40" s="59" t="s">
        <v>26</v>
      </c>
      <c r="D40" s="48"/>
      <c r="E40" s="48"/>
      <c r="F40" s="49"/>
      <c r="G40" s="49"/>
      <c r="H40" s="49"/>
      <c r="I40" s="49"/>
      <c r="J40" s="49"/>
      <c r="K40" s="49"/>
      <c r="L40" s="11"/>
      <c r="M40" s="8"/>
    </row>
    <row r="41" spans="2:13" x14ac:dyDescent="0.25">
      <c r="B41" s="7"/>
      <c r="C41" s="54"/>
      <c r="D41" s="10" t="s">
        <v>24</v>
      </c>
      <c r="E41" s="10"/>
      <c r="F41" s="18"/>
      <c r="G41" s="19"/>
      <c r="H41" s="19"/>
      <c r="I41" s="19"/>
      <c r="J41" s="19"/>
      <c r="K41" s="19"/>
      <c r="L41" s="20"/>
      <c r="M41" s="8"/>
    </row>
    <row r="42" spans="2:13" x14ac:dyDescent="0.25">
      <c r="B42" s="7"/>
      <c r="C42" s="54"/>
      <c r="D42" s="10" t="s">
        <v>25</v>
      </c>
      <c r="E42" s="10"/>
      <c r="F42" s="18"/>
      <c r="G42" s="19"/>
      <c r="H42" s="19"/>
      <c r="I42" s="19"/>
      <c r="J42" s="19"/>
      <c r="K42" s="19"/>
      <c r="L42" s="20"/>
      <c r="M42" s="8"/>
    </row>
    <row r="43" spans="2:13" x14ac:dyDescent="0.25">
      <c r="B43" s="7"/>
      <c r="C43" s="54"/>
      <c r="D43" s="10" t="s">
        <v>5</v>
      </c>
      <c r="E43" s="10"/>
      <c r="F43" s="22"/>
      <c r="G43" s="19"/>
      <c r="H43" s="19"/>
      <c r="I43" s="19"/>
      <c r="J43" s="19"/>
      <c r="K43" s="19"/>
      <c r="L43" s="20"/>
      <c r="M43" s="8"/>
    </row>
    <row r="44" spans="2:13" x14ac:dyDescent="0.25">
      <c r="B44" s="7"/>
      <c r="C44" s="54"/>
      <c r="D44" s="10" t="s">
        <v>6</v>
      </c>
      <c r="E44" s="10"/>
      <c r="F44" s="23"/>
      <c r="G44" s="24"/>
      <c r="H44" s="24"/>
      <c r="I44" s="24"/>
      <c r="J44" s="19"/>
      <c r="K44" s="19"/>
      <c r="L44" s="20"/>
      <c r="M44" s="8"/>
    </row>
    <row r="45" spans="2:13" x14ac:dyDescent="0.25">
      <c r="B45" s="7"/>
      <c r="C45" s="55"/>
      <c r="D45" s="58" t="s">
        <v>27</v>
      </c>
      <c r="E45" s="58"/>
      <c r="F45" s="21"/>
      <c r="G45" s="336" t="s">
        <v>106</v>
      </c>
      <c r="H45" s="13"/>
      <c r="I45" s="58"/>
      <c r="J45" s="58"/>
      <c r="K45" s="621"/>
      <c r="L45" s="622"/>
      <c r="M45" s="8"/>
    </row>
    <row r="46" spans="2:13" x14ac:dyDescent="0.25">
      <c r="B46" s="7"/>
      <c r="C46" s="9"/>
      <c r="D46" s="12"/>
      <c r="E46" s="12"/>
      <c r="F46" s="12"/>
      <c r="G46" s="12"/>
      <c r="H46" s="9"/>
      <c r="I46" s="9"/>
      <c r="J46" s="9"/>
      <c r="K46" s="9"/>
      <c r="L46" s="9"/>
      <c r="M46" s="8"/>
    </row>
    <row r="47" spans="2:13" x14ac:dyDescent="0.25">
      <c r="B47" s="7"/>
      <c r="C47" s="9"/>
      <c r="D47" s="10"/>
      <c r="E47" s="10"/>
      <c r="F47" s="9"/>
      <c r="G47" s="9"/>
      <c r="H47" s="9"/>
      <c r="I47" s="9"/>
      <c r="J47" s="9"/>
      <c r="K47" s="9"/>
      <c r="L47" s="9"/>
      <c r="M47" s="8"/>
    </row>
    <row r="48" spans="2:13" x14ac:dyDescent="0.25">
      <c r="B48" s="7"/>
      <c r="C48" s="59" t="s">
        <v>28</v>
      </c>
      <c r="D48" s="49"/>
      <c r="E48" s="49"/>
      <c r="F48" s="49"/>
      <c r="G48" s="49"/>
      <c r="H48" s="49"/>
      <c r="I48" s="49"/>
      <c r="J48" s="49"/>
      <c r="K48" s="49"/>
      <c r="L48" s="50"/>
      <c r="M48" s="8"/>
    </row>
    <row r="49" spans="2:13" x14ac:dyDescent="0.25">
      <c r="B49" s="7"/>
      <c r="C49" s="60"/>
      <c r="D49" s="10" t="s">
        <v>17</v>
      </c>
      <c r="E49" s="9"/>
      <c r="F49" s="41"/>
      <c r="G49" s="9"/>
      <c r="H49" s="10" t="s">
        <v>19</v>
      </c>
      <c r="I49" s="9"/>
      <c r="J49" s="9"/>
      <c r="K49" s="9"/>
      <c r="L49" s="41"/>
      <c r="M49" s="8"/>
    </row>
    <row r="50" spans="2:13" x14ac:dyDescent="0.25">
      <c r="B50" s="7"/>
      <c r="C50" s="60"/>
      <c r="D50" s="10" t="s">
        <v>18</v>
      </c>
      <c r="E50" s="9"/>
      <c r="F50" s="41"/>
      <c r="G50" s="9"/>
      <c r="H50" s="47" t="s">
        <v>20</v>
      </c>
      <c r="I50" s="9"/>
      <c r="J50" s="40"/>
      <c r="K50" s="9"/>
      <c r="L50" s="41"/>
      <c r="M50" s="8"/>
    </row>
    <row r="51" spans="2:13" ht="15" customHeight="1" x14ac:dyDescent="0.25">
      <c r="B51" s="7"/>
      <c r="C51" s="54"/>
      <c r="D51" s="10" t="s">
        <v>16</v>
      </c>
      <c r="E51" s="9"/>
      <c r="F51" s="41"/>
      <c r="G51" s="9"/>
      <c r="H51" s="47" t="s">
        <v>202</v>
      </c>
      <c r="I51" s="9"/>
      <c r="J51" s="9"/>
      <c r="K51" s="9"/>
      <c r="L51" s="41"/>
      <c r="M51" s="8"/>
    </row>
    <row r="52" spans="2:13" ht="15" customHeight="1" x14ac:dyDescent="0.25">
      <c r="B52" s="7"/>
      <c r="C52" s="54"/>
      <c r="D52" s="9"/>
      <c r="E52" s="9"/>
      <c r="F52" s="51"/>
      <c r="G52" s="9"/>
      <c r="H52" s="9"/>
      <c r="I52" s="9"/>
      <c r="J52" s="9"/>
      <c r="K52" s="9"/>
      <c r="L52" s="62"/>
      <c r="M52" s="8"/>
    </row>
    <row r="53" spans="2:13" ht="15" customHeight="1" x14ac:dyDescent="0.25">
      <c r="B53" s="7"/>
      <c r="C53" s="55"/>
      <c r="D53" s="13"/>
      <c r="E53" s="13"/>
      <c r="F53" s="63"/>
      <c r="G53" s="13"/>
      <c r="H53" s="13"/>
      <c r="I53" s="13"/>
      <c r="J53" s="13"/>
      <c r="K53" s="13"/>
      <c r="L53" s="64"/>
      <c r="M53" s="8"/>
    </row>
    <row r="54" spans="2:13" ht="15" customHeight="1" x14ac:dyDescent="0.25">
      <c r="B54" s="7"/>
      <c r="C54" s="9"/>
      <c r="D54" s="9"/>
      <c r="E54" s="9"/>
      <c r="F54" s="51"/>
      <c r="G54" s="9"/>
      <c r="H54" s="9"/>
      <c r="I54" s="9"/>
      <c r="J54" s="9"/>
      <c r="K54" s="9"/>
      <c r="L54" s="51"/>
      <c r="M54" s="8"/>
    </row>
    <row r="55" spans="2:13" ht="15" customHeight="1" x14ac:dyDescent="0.25">
      <c r="B55" s="46"/>
      <c r="C55" s="59" t="s">
        <v>29</v>
      </c>
      <c r="D55" s="48"/>
      <c r="E55" s="48"/>
      <c r="F55" s="65"/>
      <c r="G55" s="49"/>
      <c r="H55" s="49"/>
      <c r="I55" s="49"/>
      <c r="J55" s="49"/>
      <c r="K55" s="49"/>
      <c r="L55" s="61"/>
      <c r="M55" s="8"/>
    </row>
    <row r="56" spans="2:13" ht="15" customHeight="1" x14ac:dyDescent="0.25">
      <c r="B56" s="46"/>
      <c r="C56" s="60"/>
      <c r="D56" s="10" t="s">
        <v>30</v>
      </c>
      <c r="E56" s="10"/>
      <c r="F56" s="57"/>
      <c r="G56" s="9"/>
      <c r="H56" s="617">
        <v>2504.4</v>
      </c>
      <c r="I56" s="618"/>
      <c r="J56" s="9"/>
      <c r="K56" s="9"/>
      <c r="L56" s="62"/>
      <c r="M56" s="8"/>
    </row>
    <row r="57" spans="2:13" x14ac:dyDescent="0.25">
      <c r="B57" s="46"/>
      <c r="C57" s="66"/>
      <c r="D57" s="58" t="s">
        <v>31</v>
      </c>
      <c r="E57" s="58"/>
      <c r="F57" s="58"/>
      <c r="G57" s="13"/>
      <c r="H57" s="612">
        <v>0.62460000000000004</v>
      </c>
      <c r="I57" s="613"/>
      <c r="J57" s="13"/>
      <c r="K57" s="67"/>
      <c r="L57" s="64"/>
      <c r="M57" s="8"/>
    </row>
    <row r="58" spans="2:13" ht="15.75" thickBot="1" x14ac:dyDescent="0.3">
      <c r="B58" s="15"/>
      <c r="C58" s="16"/>
      <c r="D58" s="16"/>
      <c r="E58" s="16"/>
      <c r="F58" s="52"/>
      <c r="G58" s="16"/>
      <c r="H58" s="16"/>
      <c r="I58" s="16"/>
      <c r="J58" s="16"/>
      <c r="K58" s="16"/>
      <c r="L58" s="16"/>
      <c r="M58" s="17"/>
    </row>
    <row r="60" spans="2:13" x14ac:dyDescent="0.25">
      <c r="I60" s="39"/>
      <c r="J60" s="39"/>
    </row>
  </sheetData>
  <mergeCells count="9">
    <mergeCell ref="B16:M16"/>
    <mergeCell ref="F21:G21"/>
    <mergeCell ref="H57:I57"/>
    <mergeCell ref="B12:M12"/>
    <mergeCell ref="B14:M14"/>
    <mergeCell ref="H56:I56"/>
    <mergeCell ref="K31:L31"/>
    <mergeCell ref="K45:L45"/>
    <mergeCell ref="B15:M1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Header>&amp;CMunicipality of Mafube</oddHeader>
    <oddFooter>&amp;L&amp;F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  <pageSetUpPr fitToPage="1"/>
  </sheetPr>
  <dimension ref="A1:BI20"/>
  <sheetViews>
    <sheetView topLeftCell="AK6" zoomScale="80" zoomScaleNormal="80" workbookViewId="0">
      <selection activeCell="BD12" sqref="BD12"/>
    </sheetView>
  </sheetViews>
  <sheetFormatPr defaultColWidth="11.5703125" defaultRowHeight="15" x14ac:dyDescent="0.25"/>
  <cols>
    <col min="1" max="1" width="7.7109375" customWidth="1"/>
    <col min="2" max="2" width="19.28515625" customWidth="1"/>
    <col min="4" max="4" width="11.42578125" customWidth="1"/>
    <col min="8" max="8" width="2.140625" customWidth="1"/>
    <col min="9" max="9" width="12.28515625" customWidth="1"/>
    <col min="10" max="10" width="13.85546875" customWidth="1"/>
    <col min="13" max="13" width="1" customWidth="1"/>
    <col min="14" max="14" width="12.7109375" customWidth="1"/>
    <col min="15" max="15" width="16.28515625" customWidth="1"/>
    <col min="18" max="18" width="2.140625" customWidth="1"/>
    <col min="22" max="22" width="11.5703125" customWidth="1"/>
    <col min="23" max="23" width="1.42578125" customWidth="1"/>
    <col min="24" max="24" width="12.85546875" customWidth="1"/>
    <col min="26" max="26" width="14.5703125" customWidth="1"/>
    <col min="29" max="29" width="2" customWidth="1"/>
    <col min="33" max="33" width="2.5703125" customWidth="1"/>
    <col min="43" max="43" width="1.7109375" customWidth="1"/>
    <col min="44" max="44" width="8.7109375" customWidth="1"/>
    <col min="47" max="47" width="2.140625" customWidth="1"/>
    <col min="48" max="48" width="11.28515625" customWidth="1"/>
    <col min="56" max="56" width="1.42578125" customWidth="1"/>
    <col min="57" max="57" width="10.140625" customWidth="1"/>
  </cols>
  <sheetData>
    <row r="1" spans="1:61" ht="6.6" customHeight="1" x14ac:dyDescent="0.25">
      <c r="A1" s="512"/>
      <c r="B1" s="513"/>
      <c r="C1" s="513"/>
      <c r="D1" s="513"/>
      <c r="E1" s="513"/>
      <c r="F1" s="513"/>
      <c r="G1" s="513"/>
      <c r="H1" s="95"/>
      <c r="I1" s="514"/>
      <c r="J1" s="514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103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443"/>
    </row>
    <row r="2" spans="1:61" ht="19.5" thickBot="1" x14ac:dyDescent="0.35">
      <c r="A2" s="517"/>
      <c r="B2" s="436"/>
      <c r="C2" s="436"/>
      <c r="D2" s="436"/>
      <c r="E2" s="436"/>
      <c r="F2" s="436"/>
      <c r="G2" s="436"/>
      <c r="H2" s="96"/>
      <c r="I2" s="218" t="s">
        <v>50</v>
      </c>
      <c r="J2" s="3"/>
      <c r="K2" s="3"/>
      <c r="L2" s="3"/>
      <c r="M2" s="3"/>
      <c r="N2" s="3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96"/>
      <c r="AH2" s="120" t="s">
        <v>73</v>
      </c>
      <c r="AI2" s="121"/>
      <c r="AJ2" s="121"/>
      <c r="AK2" s="121"/>
      <c r="AL2" s="121"/>
      <c r="AM2" s="12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3"/>
    </row>
    <row r="3" spans="1:61" ht="19.5" thickBot="1" x14ac:dyDescent="0.35">
      <c r="A3" s="518" t="s">
        <v>46</v>
      </c>
      <c r="B3" s="75"/>
      <c r="C3" s="77" t="s">
        <v>49</v>
      </c>
      <c r="D3" s="75"/>
      <c r="E3" s="76"/>
      <c r="F3" s="436"/>
      <c r="G3" s="436"/>
      <c r="H3" s="97"/>
      <c r="I3" s="87" t="s">
        <v>1</v>
      </c>
      <c r="J3" s="76"/>
      <c r="K3" s="596">
        <f>'Front Page'!F19</f>
        <v>0</v>
      </c>
      <c r="L3" s="26"/>
      <c r="M3" s="26"/>
      <c r="N3" s="27"/>
      <c r="O3" s="87" t="s">
        <v>68</v>
      </c>
      <c r="P3" s="76"/>
      <c r="Q3" s="597">
        <f>'Front Page'!F26</f>
        <v>0</v>
      </c>
      <c r="R3" s="26"/>
      <c r="S3" s="29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96"/>
      <c r="AH3" s="225" t="s">
        <v>1</v>
      </c>
      <c r="AI3" s="222"/>
      <c r="AJ3" s="606">
        <f>'Front Page'!F19</f>
        <v>0</v>
      </c>
      <c r="AK3" s="257"/>
      <c r="AL3" s="257"/>
      <c r="AM3" s="26"/>
      <c r="AN3" s="226" t="s">
        <v>102</v>
      </c>
      <c r="AO3" s="239"/>
      <c r="AP3" s="597">
        <f>'Front Page'!F42</f>
        <v>0</v>
      </c>
      <c r="AQ3" s="26"/>
      <c r="AR3" s="27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3"/>
    </row>
    <row r="4" spans="1:61" ht="19.5" thickBot="1" x14ac:dyDescent="0.35">
      <c r="A4" s="519"/>
      <c r="B4" s="77" t="s">
        <v>47</v>
      </c>
      <c r="C4" s="78" t="s">
        <v>17</v>
      </c>
      <c r="D4" s="79"/>
      <c r="E4" s="80"/>
      <c r="F4" s="436"/>
      <c r="G4" s="436"/>
      <c r="H4" s="96"/>
      <c r="I4" s="87" t="s">
        <v>7</v>
      </c>
      <c r="J4" s="76"/>
      <c r="K4" s="597">
        <f>'Front Page'!F27</f>
        <v>0</v>
      </c>
      <c r="L4" s="28"/>
      <c r="M4" s="28"/>
      <c r="N4" s="29"/>
      <c r="O4" s="270" t="s">
        <v>79</v>
      </c>
      <c r="P4" s="145"/>
      <c r="Q4" s="145"/>
      <c r="R4" s="145"/>
      <c r="S4" s="14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96"/>
      <c r="AH4" s="225" t="s">
        <v>52</v>
      </c>
      <c r="AI4" s="222"/>
      <c r="AJ4" s="596">
        <f>'Front Page'!F41</f>
        <v>0</v>
      </c>
      <c r="AK4" s="263"/>
      <c r="AL4" s="263"/>
      <c r="AM4" s="260"/>
      <c r="AN4" s="269" t="s">
        <v>100</v>
      </c>
      <c r="AO4" s="264"/>
      <c r="AP4" s="264"/>
      <c r="AQ4" s="264"/>
      <c r="AR4" s="265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3"/>
    </row>
    <row r="5" spans="1:61" ht="16.5" thickBot="1" x14ac:dyDescent="0.3">
      <c r="A5" s="517"/>
      <c r="B5" s="436"/>
      <c r="C5" s="436"/>
      <c r="D5" s="436"/>
      <c r="E5" s="436"/>
      <c r="F5" s="436"/>
      <c r="G5" s="436"/>
      <c r="H5" s="96"/>
      <c r="I5" s="87" t="s">
        <v>4</v>
      </c>
      <c r="J5" s="76"/>
      <c r="K5" s="598">
        <f>'Front Page'!K31</f>
        <v>0</v>
      </c>
      <c r="L5" s="107" t="s">
        <v>3</v>
      </c>
      <c r="M5" s="104"/>
      <c r="N5" s="599">
        <f>'Front Page'!F31</f>
        <v>0</v>
      </c>
      <c r="O5" s="147"/>
      <c r="P5" s="148"/>
      <c r="Q5" s="148"/>
      <c r="R5" s="148"/>
      <c r="S5" s="149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96"/>
      <c r="AH5" s="225" t="s">
        <v>4</v>
      </c>
      <c r="AI5" s="222"/>
      <c r="AJ5" s="598">
        <f>'Front Page'!K45</f>
        <v>0</v>
      </c>
      <c r="AK5" s="44"/>
      <c r="AL5" s="226" t="s">
        <v>51</v>
      </c>
      <c r="AM5" s="598">
        <f>'Front Page'!F45</f>
        <v>0</v>
      </c>
      <c r="AN5" s="266"/>
      <c r="AO5" s="267"/>
      <c r="AP5" s="261"/>
      <c r="AQ5" s="56"/>
      <c r="AR5" s="268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3"/>
    </row>
    <row r="6" spans="1:61" ht="7.9" customHeight="1" thickBot="1" x14ac:dyDescent="0.35">
      <c r="A6" s="517"/>
      <c r="B6" s="436"/>
      <c r="C6" s="436"/>
      <c r="D6" s="436"/>
      <c r="E6" s="436"/>
      <c r="F6" s="436"/>
      <c r="G6" s="436"/>
      <c r="H6" s="96"/>
      <c r="I6" s="109"/>
      <c r="J6" s="110"/>
      <c r="K6" s="111"/>
      <c r="L6" s="110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96"/>
      <c r="AH6" s="125"/>
      <c r="AI6" s="123"/>
      <c r="AJ6" s="124"/>
      <c r="AK6" s="124"/>
      <c r="AL6" s="123"/>
      <c r="AM6" s="123"/>
      <c r="AN6" s="123"/>
      <c r="AO6" s="123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533"/>
    </row>
    <row r="7" spans="1:61" x14ac:dyDescent="0.25">
      <c r="A7" s="520"/>
      <c r="B7" s="85"/>
      <c r="C7" s="85"/>
      <c r="D7" s="85"/>
      <c r="E7" s="85"/>
      <c r="F7" s="85"/>
      <c r="G7" s="254"/>
      <c r="H7" s="96"/>
      <c r="I7" s="113" t="s">
        <v>48</v>
      </c>
      <c r="J7" s="113"/>
      <c r="K7" s="114"/>
      <c r="L7" s="114"/>
      <c r="M7" s="114"/>
      <c r="N7" s="114"/>
      <c r="O7" s="114"/>
      <c r="P7" s="114"/>
      <c r="Q7" s="250"/>
      <c r="R7" s="253"/>
      <c r="S7" s="246" t="s">
        <v>36</v>
      </c>
      <c r="T7" s="118"/>
      <c r="U7" s="4"/>
      <c r="V7" s="4"/>
      <c r="W7" s="4"/>
      <c r="X7" s="4"/>
      <c r="Y7" s="4"/>
      <c r="Z7" s="4"/>
      <c r="AA7" s="4"/>
      <c r="AB7" s="4"/>
      <c r="AC7" s="4"/>
      <c r="AD7" s="4"/>
      <c r="AE7" s="118"/>
      <c r="AF7" s="252"/>
      <c r="AG7" s="6"/>
      <c r="AH7" s="244" t="s">
        <v>53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250"/>
      <c r="AU7" s="85"/>
      <c r="AV7" s="246" t="s">
        <v>54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248"/>
    </row>
    <row r="8" spans="1:61" ht="15.75" thickBot="1" x14ac:dyDescent="0.3">
      <c r="A8" s="521" t="s">
        <v>34</v>
      </c>
      <c r="B8" s="86"/>
      <c r="C8" s="86"/>
      <c r="D8" s="86"/>
      <c r="E8" s="86"/>
      <c r="F8" s="86"/>
      <c r="G8" s="255"/>
      <c r="H8" s="96"/>
      <c r="I8" s="116" t="s">
        <v>37</v>
      </c>
      <c r="J8" s="115"/>
      <c r="K8" s="115"/>
      <c r="L8" s="115"/>
      <c r="M8" s="115"/>
      <c r="N8" s="116" t="s">
        <v>35</v>
      </c>
      <c r="O8" s="115"/>
      <c r="P8" s="115"/>
      <c r="Q8" s="251"/>
      <c r="R8" s="1"/>
      <c r="S8" s="247" t="s">
        <v>37</v>
      </c>
      <c r="T8" s="5"/>
      <c r="U8" s="5"/>
      <c r="V8" s="5"/>
      <c r="W8" s="5"/>
      <c r="X8" s="119" t="s">
        <v>35</v>
      </c>
      <c r="Y8" s="5"/>
      <c r="Z8" s="5"/>
      <c r="AA8" s="5"/>
      <c r="AB8" s="5"/>
      <c r="AC8" s="5"/>
      <c r="AD8" s="119" t="s">
        <v>12</v>
      </c>
      <c r="AE8" s="5"/>
      <c r="AF8" s="249"/>
      <c r="AG8" s="6"/>
      <c r="AH8" s="245" t="s">
        <v>65</v>
      </c>
      <c r="AI8" s="116"/>
      <c r="AJ8" s="116"/>
      <c r="AK8" s="116"/>
      <c r="AL8" s="116"/>
      <c r="AM8" s="116"/>
      <c r="AN8" s="116"/>
      <c r="AO8" s="116"/>
      <c r="AP8" s="115"/>
      <c r="AQ8" s="115"/>
      <c r="AR8" s="116" t="s">
        <v>64</v>
      </c>
      <c r="AS8" s="116"/>
      <c r="AT8" s="251"/>
      <c r="AU8" s="143"/>
      <c r="AV8" s="247" t="s">
        <v>65</v>
      </c>
      <c r="AW8" s="119"/>
      <c r="AX8" s="119"/>
      <c r="AY8" s="119"/>
      <c r="AZ8" s="5"/>
      <c r="BA8" s="5"/>
      <c r="BB8" s="5"/>
      <c r="BC8" s="5"/>
      <c r="BD8" s="213"/>
      <c r="BE8" s="119" t="s">
        <v>66</v>
      </c>
      <c r="BF8" s="5"/>
      <c r="BG8" s="5"/>
      <c r="BH8" s="5"/>
      <c r="BI8" s="249"/>
    </row>
    <row r="9" spans="1:61" ht="102.6" customHeight="1" x14ac:dyDescent="0.25">
      <c r="A9" s="117" t="s">
        <v>8</v>
      </c>
      <c r="B9" s="83" t="s">
        <v>267</v>
      </c>
      <c r="C9" s="83" t="s">
        <v>268</v>
      </c>
      <c r="D9" s="83" t="s">
        <v>216</v>
      </c>
      <c r="E9" s="83" t="s">
        <v>266</v>
      </c>
      <c r="F9" s="84" t="s">
        <v>217</v>
      </c>
      <c r="G9" s="83" t="s">
        <v>218</v>
      </c>
      <c r="H9" s="99"/>
      <c r="I9" s="112" t="s">
        <v>219</v>
      </c>
      <c r="J9" s="83" t="s">
        <v>214</v>
      </c>
      <c r="K9" s="83" t="s">
        <v>269</v>
      </c>
      <c r="L9" s="83" t="s">
        <v>272</v>
      </c>
      <c r="M9" s="73"/>
      <c r="N9" s="83" t="s">
        <v>42</v>
      </c>
      <c r="O9" s="83" t="s">
        <v>43</v>
      </c>
      <c r="P9" s="83" t="s">
        <v>45</v>
      </c>
      <c r="Q9" s="84" t="s">
        <v>270</v>
      </c>
      <c r="R9" s="73"/>
      <c r="S9" s="112" t="s">
        <v>219</v>
      </c>
      <c r="T9" s="83" t="s">
        <v>214</v>
      </c>
      <c r="U9" s="83" t="s">
        <v>269</v>
      </c>
      <c r="V9" s="83" t="s">
        <v>271</v>
      </c>
      <c r="W9" s="82"/>
      <c r="X9" s="83" t="s">
        <v>220</v>
      </c>
      <c r="Y9" s="83" t="s">
        <v>56</v>
      </c>
      <c r="Z9" s="83" t="s">
        <v>32</v>
      </c>
      <c r="AA9" s="83" t="s">
        <v>33</v>
      </c>
      <c r="AB9" s="83" t="s">
        <v>273</v>
      </c>
      <c r="AC9" s="73"/>
      <c r="AD9" s="71" t="s">
        <v>221</v>
      </c>
      <c r="AE9" s="71" t="s">
        <v>222</v>
      </c>
      <c r="AF9" s="100" t="s">
        <v>223</v>
      </c>
      <c r="AG9" s="96"/>
      <c r="AH9" s="112" t="s">
        <v>215</v>
      </c>
      <c r="AI9" s="83" t="s">
        <v>216</v>
      </c>
      <c r="AJ9" s="83" t="s">
        <v>9</v>
      </c>
      <c r="AK9" s="83" t="s">
        <v>219</v>
      </c>
      <c r="AL9" s="83" t="s">
        <v>214</v>
      </c>
      <c r="AM9" s="83" t="s">
        <v>87</v>
      </c>
      <c r="AN9" s="83" t="s">
        <v>217</v>
      </c>
      <c r="AO9" s="83" t="s">
        <v>275</v>
      </c>
      <c r="AP9" s="83" t="s">
        <v>274</v>
      </c>
      <c r="AQ9" s="82"/>
      <c r="AR9" s="140" t="s">
        <v>63</v>
      </c>
      <c r="AS9" s="71" t="s">
        <v>224</v>
      </c>
      <c r="AT9" s="100" t="s">
        <v>278</v>
      </c>
      <c r="AU9" s="82"/>
      <c r="AV9" s="112" t="s">
        <v>10</v>
      </c>
      <c r="AW9" s="83" t="s">
        <v>214</v>
      </c>
      <c r="AX9" s="83" t="s">
        <v>276</v>
      </c>
      <c r="AY9" s="83" t="s">
        <v>225</v>
      </c>
      <c r="AZ9" s="83" t="s">
        <v>226</v>
      </c>
      <c r="BA9" s="83" t="s">
        <v>274</v>
      </c>
      <c r="BB9" s="71" t="s">
        <v>277</v>
      </c>
      <c r="BC9" s="100" t="s">
        <v>227</v>
      </c>
      <c r="BD9" s="214"/>
      <c r="BE9" s="71" t="s">
        <v>253</v>
      </c>
      <c r="BF9" s="71" t="s">
        <v>224</v>
      </c>
      <c r="BG9" s="71" t="s">
        <v>277</v>
      </c>
      <c r="BH9" s="71" t="s">
        <v>67</v>
      </c>
      <c r="BI9" s="83" t="s">
        <v>243</v>
      </c>
    </row>
    <row r="10" spans="1:61" x14ac:dyDescent="0.25">
      <c r="A10" s="127"/>
      <c r="B10" s="128"/>
      <c r="C10" s="128"/>
      <c r="D10" s="128"/>
      <c r="E10" s="128"/>
      <c r="F10" s="129" t="s">
        <v>57</v>
      </c>
      <c r="G10" s="128" t="s">
        <v>39</v>
      </c>
      <c r="H10" s="130"/>
      <c r="I10" s="131"/>
      <c r="J10" s="128" t="s">
        <v>38</v>
      </c>
      <c r="K10" s="128" t="s">
        <v>38</v>
      </c>
      <c r="L10" s="128" t="s">
        <v>40</v>
      </c>
      <c r="M10" s="132"/>
      <c r="N10" s="128" t="s">
        <v>41</v>
      </c>
      <c r="O10" s="128" t="s">
        <v>41</v>
      </c>
      <c r="P10" s="128" t="s">
        <v>41</v>
      </c>
      <c r="Q10" s="129" t="s">
        <v>41</v>
      </c>
      <c r="R10" s="132"/>
      <c r="S10" s="131"/>
      <c r="T10" s="128" t="s">
        <v>38</v>
      </c>
      <c r="U10" s="128" t="s">
        <v>38</v>
      </c>
      <c r="V10" s="128" t="s">
        <v>40</v>
      </c>
      <c r="W10" s="133"/>
      <c r="X10" s="128" t="s">
        <v>55</v>
      </c>
      <c r="Y10" s="128" t="s">
        <v>41</v>
      </c>
      <c r="Z10" s="128" t="s">
        <v>41</v>
      </c>
      <c r="AA10" s="128" t="s">
        <v>41</v>
      </c>
      <c r="AB10" s="128" t="s">
        <v>41</v>
      </c>
      <c r="AC10" s="132"/>
      <c r="AD10" s="134" t="s">
        <v>40</v>
      </c>
      <c r="AE10" s="134" t="s">
        <v>41</v>
      </c>
      <c r="AF10" s="135" t="s">
        <v>59</v>
      </c>
      <c r="AG10" s="96"/>
      <c r="AH10" s="81"/>
      <c r="AI10" s="70"/>
      <c r="AJ10" s="70"/>
      <c r="AK10" s="131"/>
      <c r="AL10" s="128" t="s">
        <v>38</v>
      </c>
      <c r="AM10" s="128" t="s">
        <v>38</v>
      </c>
      <c r="AN10" s="128" t="s">
        <v>57</v>
      </c>
      <c r="AO10" s="128" t="s">
        <v>40</v>
      </c>
      <c r="AP10" s="128" t="s">
        <v>40</v>
      </c>
      <c r="AQ10" s="133"/>
      <c r="AR10" s="128" t="s">
        <v>61</v>
      </c>
      <c r="AS10" s="128" t="s">
        <v>40</v>
      </c>
      <c r="AT10" s="128" t="s">
        <v>60</v>
      </c>
      <c r="AU10" s="133"/>
      <c r="AV10" s="131"/>
      <c r="AW10" s="128" t="s">
        <v>38</v>
      </c>
      <c r="AX10" s="128" t="s">
        <v>38</v>
      </c>
      <c r="AY10" s="128" t="s">
        <v>57</v>
      </c>
      <c r="AZ10" s="128" t="s">
        <v>39</v>
      </c>
      <c r="BA10" s="128" t="s">
        <v>40</v>
      </c>
      <c r="BB10" s="128" t="s">
        <v>60</v>
      </c>
      <c r="BC10" s="136" t="s">
        <v>40</v>
      </c>
      <c r="BD10" s="133"/>
      <c r="BE10" s="129" t="s">
        <v>61</v>
      </c>
      <c r="BF10" s="144" t="s">
        <v>40</v>
      </c>
      <c r="BG10" s="128" t="s">
        <v>60</v>
      </c>
      <c r="BH10" s="128" t="s">
        <v>40</v>
      </c>
      <c r="BI10" s="128" t="s">
        <v>60</v>
      </c>
    </row>
    <row r="11" spans="1:61" x14ac:dyDescent="0.25">
      <c r="A11" s="30">
        <v>1</v>
      </c>
      <c r="B11" s="31"/>
      <c r="C11" s="30">
        <v>2</v>
      </c>
      <c r="D11" s="32">
        <v>23</v>
      </c>
      <c r="E11" s="32">
        <v>5</v>
      </c>
      <c r="F11" s="18">
        <v>24</v>
      </c>
      <c r="G11" s="34">
        <f t="shared" ref="G11:G19" si="0">365*F11</f>
        <v>8760</v>
      </c>
      <c r="H11" s="96"/>
      <c r="I11" s="20" t="s">
        <v>11</v>
      </c>
      <c r="J11" s="30">
        <v>7.4999999999999997E-2</v>
      </c>
      <c r="K11" s="491">
        <f t="shared" ref="K11:K15" si="1">C11*D11*E11*J11</f>
        <v>17.25</v>
      </c>
      <c r="L11" s="35">
        <f t="shared" ref="L11:L15" si="2">K11*G11</f>
        <v>151110</v>
      </c>
      <c r="M11" s="88"/>
      <c r="N11" s="37">
        <f>L11*('Front Page'!$H$57)</f>
        <v>94383.306000000011</v>
      </c>
      <c r="O11" s="37">
        <f>K11*'Front Page'!$H$56</f>
        <v>43200.9</v>
      </c>
      <c r="P11" s="37">
        <f>(N11+O11)*14%</f>
        <v>19261.788840000001</v>
      </c>
      <c r="Q11" s="90">
        <f>N11+O11+P11</f>
        <v>156845.99484</v>
      </c>
      <c r="R11" s="91"/>
      <c r="S11" s="20" t="s">
        <v>15</v>
      </c>
      <c r="T11" s="30">
        <v>7.0000000000000007E-2</v>
      </c>
      <c r="U11" s="491">
        <f t="shared" ref="U11:U15" si="3">T11*E11*D11*C11</f>
        <v>16.100000000000001</v>
      </c>
      <c r="V11" s="35">
        <f t="shared" ref="V11:V19" si="4">U11*G11</f>
        <v>141036</v>
      </c>
      <c r="W11" s="93"/>
      <c r="X11" s="36">
        <v>300000</v>
      </c>
      <c r="Y11" s="37">
        <f>V11*('Front Page'!$H$57)</f>
        <v>88091.085600000006</v>
      </c>
      <c r="Z11" s="37">
        <f>U11*'Front Page'!$H$56</f>
        <v>40320.840000000004</v>
      </c>
      <c r="AA11" s="37">
        <f>(Y11+Z11)*14%</f>
        <v>17977.669584000003</v>
      </c>
      <c r="AB11" s="37">
        <f>Y11+Z11+AA11</f>
        <v>146389.59518400003</v>
      </c>
      <c r="AC11" s="91"/>
      <c r="AD11" s="72">
        <f>L11-V11</f>
        <v>10074</v>
      </c>
      <c r="AE11" s="37">
        <f>Q11-AB11</f>
        <v>10456.399655999965</v>
      </c>
      <c r="AF11" s="101">
        <f>X11/AE11</f>
        <v>28.690563661447047</v>
      </c>
      <c r="AG11" s="96"/>
      <c r="AH11" s="20">
        <v>2</v>
      </c>
      <c r="AI11" s="32">
        <v>23</v>
      </c>
      <c r="AJ11" s="32">
        <v>5</v>
      </c>
      <c r="AK11" s="30" t="s">
        <v>11</v>
      </c>
      <c r="AL11" s="30">
        <v>7.4999999999999997E-2</v>
      </c>
      <c r="AM11" s="33">
        <f t="shared" ref="AM11:AM15" si="5">AL11*AJ11*AI11*AH11</f>
        <v>17.25</v>
      </c>
      <c r="AN11" s="30">
        <v>24</v>
      </c>
      <c r="AO11" s="34">
        <f>365*AN11</f>
        <v>8760</v>
      </c>
      <c r="AP11" s="35">
        <f>+AO11*AM11</f>
        <v>151110</v>
      </c>
      <c r="AQ11" s="138"/>
      <c r="AR11" s="141">
        <v>7.4999999999999997E-2</v>
      </c>
      <c r="AS11" s="35">
        <f>AR11*AO11*AJ11*AI11*AH11</f>
        <v>151110</v>
      </c>
      <c r="AT11" s="137">
        <f>100/L11*(AS11-L11)</f>
        <v>0</v>
      </c>
      <c r="AU11" s="138"/>
      <c r="AV11" s="20" t="s">
        <v>15</v>
      </c>
      <c r="AW11" s="30">
        <v>7.0000000000000007E-2</v>
      </c>
      <c r="AX11" s="33">
        <f t="shared" ref="AX11:AX15" si="6">AW11*AJ11*AI11*AH11</f>
        <v>16.100000000000001</v>
      </c>
      <c r="AY11" s="34">
        <f>AN11</f>
        <v>24</v>
      </c>
      <c r="AZ11" s="34">
        <f>365*AY11</f>
        <v>8760</v>
      </c>
      <c r="BA11" s="35">
        <f>AX11*AZ11</f>
        <v>141036</v>
      </c>
      <c r="BB11" s="37">
        <f t="shared" ref="BB11:BB19" si="7">(100/V11)*(BA11-V11)</f>
        <v>0</v>
      </c>
      <c r="BC11" s="217">
        <f>AP11-BA11</f>
        <v>10074</v>
      </c>
      <c r="BD11" s="215"/>
      <c r="BE11" s="32">
        <v>7.0000000000000007E-2</v>
      </c>
      <c r="BF11" s="90">
        <f>BE11*AZ11*AJ11*AI11*AH11</f>
        <v>141036</v>
      </c>
      <c r="BG11" s="37">
        <f t="shared" ref="BG11:BG19" si="8">100/V11*(BF11-V11)</f>
        <v>0</v>
      </c>
      <c r="BH11" s="37">
        <f>AS11-BF11</f>
        <v>10074</v>
      </c>
      <c r="BI11" s="37">
        <f>(100/AS11) *BH11</f>
        <v>6.6666666666666661</v>
      </c>
    </row>
    <row r="12" spans="1:61" x14ac:dyDescent="0.25">
      <c r="A12" s="30"/>
      <c r="B12" s="31"/>
      <c r="C12" s="30"/>
      <c r="D12" s="32"/>
      <c r="E12" s="32"/>
      <c r="F12" s="18"/>
      <c r="G12" s="34">
        <f t="shared" si="0"/>
        <v>0</v>
      </c>
      <c r="H12" s="96"/>
      <c r="I12" s="20"/>
      <c r="J12" s="30"/>
      <c r="K12" s="491">
        <f t="shared" si="1"/>
        <v>0</v>
      </c>
      <c r="L12" s="35">
        <f t="shared" si="2"/>
        <v>0</v>
      </c>
      <c r="M12" s="88"/>
      <c r="N12" s="37">
        <f>L12*('Front Page'!$H$57)</f>
        <v>0</v>
      </c>
      <c r="O12" s="37">
        <f>K12*'Front Page'!$H$56</f>
        <v>0</v>
      </c>
      <c r="P12" s="37">
        <f t="shared" ref="P12:P19" si="9">(N12+O12)*14%</f>
        <v>0</v>
      </c>
      <c r="Q12" s="90">
        <f t="shared" ref="Q12:Q19" si="10">N12+O12+P12</f>
        <v>0</v>
      </c>
      <c r="R12" s="91"/>
      <c r="S12" s="20"/>
      <c r="T12" s="30"/>
      <c r="U12" s="491">
        <f t="shared" si="3"/>
        <v>0</v>
      </c>
      <c r="V12" s="35">
        <f t="shared" si="4"/>
        <v>0</v>
      </c>
      <c r="W12" s="93"/>
      <c r="X12" s="36"/>
      <c r="Y12" s="37">
        <f>V12*('Front Page'!$H$57)</f>
        <v>0</v>
      </c>
      <c r="Z12" s="37">
        <f>U12*'Front Page'!$H$56</f>
        <v>0</v>
      </c>
      <c r="AA12" s="37">
        <f t="shared" ref="AA12:AA19" si="11">(Y12+Z12)*14%</f>
        <v>0</v>
      </c>
      <c r="AB12" s="37">
        <f t="shared" ref="AB12:AB19" si="12">Y12+Z12+AA12</f>
        <v>0</v>
      </c>
      <c r="AC12" s="91"/>
      <c r="AD12" s="72">
        <f t="shared" ref="AD12:AD19" si="13">L12-V12</f>
        <v>0</v>
      </c>
      <c r="AE12" s="37">
        <f t="shared" ref="AE12:AE19" si="14">Q12-AB12</f>
        <v>0</v>
      </c>
      <c r="AF12" s="101" t="e">
        <f t="shared" ref="AF12:AF19" si="15">X12/AE12</f>
        <v>#DIV/0!</v>
      </c>
      <c r="AG12" s="96"/>
      <c r="AH12" s="20"/>
      <c r="AI12" s="32"/>
      <c r="AJ12" s="32"/>
      <c r="AK12" s="30"/>
      <c r="AL12" s="30"/>
      <c r="AM12" s="33">
        <f t="shared" si="5"/>
        <v>0</v>
      </c>
      <c r="AN12" s="30"/>
      <c r="AO12" s="34">
        <f t="shared" ref="AO12:AO19" si="16">365*AN12</f>
        <v>0</v>
      </c>
      <c r="AP12" s="35">
        <f t="shared" ref="AP12:AP19" si="17">+AO12*AM12</f>
        <v>0</v>
      </c>
      <c r="AQ12" s="138"/>
      <c r="AR12" s="141"/>
      <c r="AS12" s="35">
        <f t="shared" ref="AS12:AS19" si="18">AR12*AO12*AJ12*AI12*AH12</f>
        <v>0</v>
      </c>
      <c r="AT12" s="137" t="e">
        <f t="shared" ref="AT12:AT19" si="19">100/L12*(AS12-L12)</f>
        <v>#DIV/0!</v>
      </c>
      <c r="AU12" s="138"/>
      <c r="AV12" s="20"/>
      <c r="AW12" s="30"/>
      <c r="AX12" s="33">
        <f t="shared" si="6"/>
        <v>0</v>
      </c>
      <c r="AY12" s="34">
        <f t="shared" ref="AY12:AY19" si="20">AN12</f>
        <v>0</v>
      </c>
      <c r="AZ12" s="34">
        <f t="shared" ref="AZ12:AZ19" si="21">365*AY12</f>
        <v>0</v>
      </c>
      <c r="BA12" s="35">
        <f t="shared" ref="BA12:BA19" si="22">AX12*AZ12</f>
        <v>0</v>
      </c>
      <c r="BB12" s="37" t="e">
        <f t="shared" si="7"/>
        <v>#DIV/0!</v>
      </c>
      <c r="BC12" s="217">
        <f t="shared" ref="BC12:BC19" si="23">AP12-BA12</f>
        <v>0</v>
      </c>
      <c r="BD12" s="215"/>
      <c r="BE12" s="32"/>
      <c r="BF12" s="90">
        <f t="shared" ref="BF12:BF19" si="24">BE12*AZ12*AJ12*AI12*AH12</f>
        <v>0</v>
      </c>
      <c r="BG12" s="37" t="e">
        <f t="shared" si="8"/>
        <v>#DIV/0!</v>
      </c>
      <c r="BH12" s="37">
        <f t="shared" ref="BH12:BH19" si="25">AS12-BF12</f>
        <v>0</v>
      </c>
      <c r="BI12" s="37" t="e">
        <f t="shared" ref="BI12:BI19" si="26">(100/AS12) *BH12</f>
        <v>#DIV/0!</v>
      </c>
    </row>
    <row r="13" spans="1:61" x14ac:dyDescent="0.25">
      <c r="A13" s="30"/>
      <c r="B13" s="45"/>
      <c r="C13" s="30"/>
      <c r="D13" s="32"/>
      <c r="E13" s="32"/>
      <c r="F13" s="18"/>
      <c r="G13" s="34">
        <f t="shared" si="0"/>
        <v>0</v>
      </c>
      <c r="H13" s="96"/>
      <c r="I13" s="20"/>
      <c r="J13" s="30"/>
      <c r="K13" s="491">
        <f t="shared" si="1"/>
        <v>0</v>
      </c>
      <c r="L13" s="35">
        <f t="shared" si="2"/>
        <v>0</v>
      </c>
      <c r="M13" s="88"/>
      <c r="N13" s="37">
        <f>L13*('Front Page'!$H$57)</f>
        <v>0</v>
      </c>
      <c r="O13" s="37">
        <f>K13*'Front Page'!$H$56</f>
        <v>0</v>
      </c>
      <c r="P13" s="37">
        <f t="shared" si="9"/>
        <v>0</v>
      </c>
      <c r="Q13" s="90">
        <f t="shared" si="10"/>
        <v>0</v>
      </c>
      <c r="R13" s="91"/>
      <c r="S13" s="20"/>
      <c r="T13" s="30"/>
      <c r="U13" s="491">
        <f t="shared" si="3"/>
        <v>0</v>
      </c>
      <c r="V13" s="35">
        <f t="shared" si="4"/>
        <v>0</v>
      </c>
      <c r="W13" s="93"/>
      <c r="X13" s="36"/>
      <c r="Y13" s="37">
        <f>V13*('Front Page'!$H$57)</f>
        <v>0</v>
      </c>
      <c r="Z13" s="37">
        <f>U13*'Front Page'!$H$56</f>
        <v>0</v>
      </c>
      <c r="AA13" s="37">
        <f t="shared" si="11"/>
        <v>0</v>
      </c>
      <c r="AB13" s="37">
        <f t="shared" si="12"/>
        <v>0</v>
      </c>
      <c r="AC13" s="91"/>
      <c r="AD13" s="72">
        <f t="shared" si="13"/>
        <v>0</v>
      </c>
      <c r="AE13" s="37">
        <f t="shared" si="14"/>
        <v>0</v>
      </c>
      <c r="AF13" s="101" t="e">
        <f t="shared" si="15"/>
        <v>#DIV/0!</v>
      </c>
      <c r="AG13" s="96"/>
      <c r="AH13" s="102"/>
      <c r="AI13" s="32"/>
      <c r="AJ13" s="32"/>
      <c r="AK13" s="30"/>
      <c r="AL13" s="30"/>
      <c r="AM13" s="33">
        <f t="shared" si="5"/>
        <v>0</v>
      </c>
      <c r="AN13" s="30"/>
      <c r="AO13" s="34">
        <f t="shared" si="16"/>
        <v>0</v>
      </c>
      <c r="AP13" s="35">
        <f t="shared" si="17"/>
        <v>0</v>
      </c>
      <c r="AQ13" s="138"/>
      <c r="AR13" s="141"/>
      <c r="AS13" s="35">
        <f t="shared" si="18"/>
        <v>0</v>
      </c>
      <c r="AT13" s="137" t="e">
        <f t="shared" si="19"/>
        <v>#DIV/0!</v>
      </c>
      <c r="AU13" s="138"/>
      <c r="AV13" s="20"/>
      <c r="AW13" s="30"/>
      <c r="AX13" s="33">
        <f t="shared" si="6"/>
        <v>0</v>
      </c>
      <c r="AY13" s="34">
        <f t="shared" si="20"/>
        <v>0</v>
      </c>
      <c r="AZ13" s="34">
        <f t="shared" si="21"/>
        <v>0</v>
      </c>
      <c r="BA13" s="35">
        <f t="shared" si="22"/>
        <v>0</v>
      </c>
      <c r="BB13" s="37" t="e">
        <f t="shared" si="7"/>
        <v>#DIV/0!</v>
      </c>
      <c r="BC13" s="217">
        <f t="shared" si="23"/>
        <v>0</v>
      </c>
      <c r="BD13" s="215"/>
      <c r="BE13" s="32"/>
      <c r="BF13" s="90">
        <f t="shared" si="24"/>
        <v>0</v>
      </c>
      <c r="BG13" s="37" t="e">
        <f t="shared" si="8"/>
        <v>#DIV/0!</v>
      </c>
      <c r="BH13" s="37">
        <f t="shared" si="25"/>
        <v>0</v>
      </c>
      <c r="BI13" s="37" t="e">
        <f t="shared" si="26"/>
        <v>#DIV/0!</v>
      </c>
    </row>
    <row r="14" spans="1:61" x14ac:dyDescent="0.25">
      <c r="A14" s="30"/>
      <c r="B14" s="45"/>
      <c r="C14" s="30"/>
      <c r="D14" s="32"/>
      <c r="E14" s="32"/>
      <c r="F14" s="18"/>
      <c r="G14" s="34">
        <f t="shared" si="0"/>
        <v>0</v>
      </c>
      <c r="H14" s="96"/>
      <c r="I14" s="20"/>
      <c r="J14" s="30"/>
      <c r="K14" s="491">
        <f t="shared" si="1"/>
        <v>0</v>
      </c>
      <c r="L14" s="35">
        <f t="shared" si="2"/>
        <v>0</v>
      </c>
      <c r="M14" s="88"/>
      <c r="N14" s="37">
        <f>L14*('Front Page'!$H$57)</f>
        <v>0</v>
      </c>
      <c r="O14" s="37">
        <f>K14*'Front Page'!$H$56</f>
        <v>0</v>
      </c>
      <c r="P14" s="37">
        <f t="shared" si="9"/>
        <v>0</v>
      </c>
      <c r="Q14" s="90">
        <f t="shared" si="10"/>
        <v>0</v>
      </c>
      <c r="R14" s="91"/>
      <c r="S14" s="20"/>
      <c r="T14" s="30"/>
      <c r="U14" s="491">
        <f t="shared" si="3"/>
        <v>0</v>
      </c>
      <c r="V14" s="35">
        <f t="shared" si="4"/>
        <v>0</v>
      </c>
      <c r="W14" s="93"/>
      <c r="X14" s="36"/>
      <c r="Y14" s="37">
        <f>V14*('Front Page'!$H$57)</f>
        <v>0</v>
      </c>
      <c r="Z14" s="37">
        <f>U14*'Front Page'!$H$56</f>
        <v>0</v>
      </c>
      <c r="AA14" s="37">
        <f t="shared" si="11"/>
        <v>0</v>
      </c>
      <c r="AB14" s="37">
        <f t="shared" si="12"/>
        <v>0</v>
      </c>
      <c r="AC14" s="91"/>
      <c r="AD14" s="72">
        <f t="shared" si="13"/>
        <v>0</v>
      </c>
      <c r="AE14" s="37">
        <f t="shared" si="14"/>
        <v>0</v>
      </c>
      <c r="AF14" s="101" t="e">
        <f t="shared" si="15"/>
        <v>#DIV/0!</v>
      </c>
      <c r="AG14" s="96"/>
      <c r="AH14" s="102"/>
      <c r="AI14" s="32"/>
      <c r="AJ14" s="32"/>
      <c r="AK14" s="30"/>
      <c r="AL14" s="30"/>
      <c r="AM14" s="33">
        <f t="shared" si="5"/>
        <v>0</v>
      </c>
      <c r="AN14" s="30"/>
      <c r="AO14" s="34">
        <f t="shared" si="16"/>
        <v>0</v>
      </c>
      <c r="AP14" s="35">
        <f t="shared" si="17"/>
        <v>0</v>
      </c>
      <c r="AQ14" s="138"/>
      <c r="AR14" s="141"/>
      <c r="AS14" s="35">
        <f t="shared" si="18"/>
        <v>0</v>
      </c>
      <c r="AT14" s="137" t="e">
        <f t="shared" si="19"/>
        <v>#DIV/0!</v>
      </c>
      <c r="AU14" s="138"/>
      <c r="AV14" s="20"/>
      <c r="AW14" s="30"/>
      <c r="AX14" s="33">
        <f t="shared" si="6"/>
        <v>0</v>
      </c>
      <c r="AY14" s="34">
        <f t="shared" si="20"/>
        <v>0</v>
      </c>
      <c r="AZ14" s="34">
        <f t="shared" si="21"/>
        <v>0</v>
      </c>
      <c r="BA14" s="35">
        <f t="shared" si="22"/>
        <v>0</v>
      </c>
      <c r="BB14" s="37" t="e">
        <f t="shared" si="7"/>
        <v>#DIV/0!</v>
      </c>
      <c r="BC14" s="217">
        <f t="shared" si="23"/>
        <v>0</v>
      </c>
      <c r="BD14" s="215"/>
      <c r="BE14" s="32"/>
      <c r="BF14" s="90">
        <f t="shared" si="24"/>
        <v>0</v>
      </c>
      <c r="BG14" s="37" t="e">
        <f t="shared" si="8"/>
        <v>#DIV/0!</v>
      </c>
      <c r="BH14" s="37">
        <f t="shared" si="25"/>
        <v>0</v>
      </c>
      <c r="BI14" s="37" t="e">
        <f t="shared" si="26"/>
        <v>#DIV/0!</v>
      </c>
    </row>
    <row r="15" spans="1:61" x14ac:dyDescent="0.25">
      <c r="A15" s="30"/>
      <c r="B15" s="31"/>
      <c r="C15" s="30"/>
      <c r="D15" s="32"/>
      <c r="E15" s="32"/>
      <c r="F15" s="18"/>
      <c r="G15" s="34">
        <f t="shared" si="0"/>
        <v>0</v>
      </c>
      <c r="H15" s="96"/>
      <c r="I15" s="20"/>
      <c r="J15" s="30"/>
      <c r="K15" s="491">
        <f t="shared" si="1"/>
        <v>0</v>
      </c>
      <c r="L15" s="35">
        <f t="shared" si="2"/>
        <v>0</v>
      </c>
      <c r="M15" s="88"/>
      <c r="N15" s="37">
        <f>L15*('Front Page'!$H$57)</f>
        <v>0</v>
      </c>
      <c r="O15" s="37">
        <f>K15*'Front Page'!$H$56</f>
        <v>0</v>
      </c>
      <c r="P15" s="37">
        <f t="shared" si="9"/>
        <v>0</v>
      </c>
      <c r="Q15" s="90">
        <f t="shared" si="10"/>
        <v>0</v>
      </c>
      <c r="R15" s="91"/>
      <c r="S15" s="20"/>
      <c r="T15" s="30"/>
      <c r="U15" s="491">
        <f t="shared" si="3"/>
        <v>0</v>
      </c>
      <c r="V15" s="35">
        <f t="shared" si="4"/>
        <v>0</v>
      </c>
      <c r="W15" s="93"/>
      <c r="X15" s="36"/>
      <c r="Y15" s="37">
        <f>V15*('Front Page'!$H$57)</f>
        <v>0</v>
      </c>
      <c r="Z15" s="37">
        <f>U15*'Front Page'!$H$56</f>
        <v>0</v>
      </c>
      <c r="AA15" s="37">
        <f t="shared" si="11"/>
        <v>0</v>
      </c>
      <c r="AB15" s="37">
        <f t="shared" si="12"/>
        <v>0</v>
      </c>
      <c r="AC15" s="91"/>
      <c r="AD15" s="72">
        <f t="shared" si="13"/>
        <v>0</v>
      </c>
      <c r="AE15" s="37">
        <f t="shared" si="14"/>
        <v>0</v>
      </c>
      <c r="AF15" s="101" t="e">
        <f t="shared" si="15"/>
        <v>#DIV/0!</v>
      </c>
      <c r="AG15" s="96"/>
      <c r="AH15" s="102"/>
      <c r="AI15" s="32"/>
      <c r="AJ15" s="32"/>
      <c r="AK15" s="30"/>
      <c r="AL15" s="30"/>
      <c r="AM15" s="33">
        <f t="shared" si="5"/>
        <v>0</v>
      </c>
      <c r="AN15" s="30"/>
      <c r="AO15" s="34">
        <f t="shared" si="16"/>
        <v>0</v>
      </c>
      <c r="AP15" s="35">
        <f t="shared" si="17"/>
        <v>0</v>
      </c>
      <c r="AQ15" s="138"/>
      <c r="AR15" s="141"/>
      <c r="AS15" s="35">
        <f t="shared" si="18"/>
        <v>0</v>
      </c>
      <c r="AT15" s="137" t="e">
        <f t="shared" si="19"/>
        <v>#DIV/0!</v>
      </c>
      <c r="AU15" s="138"/>
      <c r="AV15" s="20"/>
      <c r="AW15" s="30"/>
      <c r="AX15" s="33">
        <f t="shared" si="6"/>
        <v>0</v>
      </c>
      <c r="AY15" s="34">
        <f t="shared" si="20"/>
        <v>0</v>
      </c>
      <c r="AZ15" s="34">
        <f t="shared" si="21"/>
        <v>0</v>
      </c>
      <c r="BA15" s="35">
        <f t="shared" si="22"/>
        <v>0</v>
      </c>
      <c r="BB15" s="37" t="e">
        <f t="shared" si="7"/>
        <v>#DIV/0!</v>
      </c>
      <c r="BC15" s="217">
        <f t="shared" si="23"/>
        <v>0</v>
      </c>
      <c r="BD15" s="215"/>
      <c r="BE15" s="32"/>
      <c r="BF15" s="90">
        <f t="shared" si="24"/>
        <v>0</v>
      </c>
      <c r="BG15" s="37" t="e">
        <f t="shared" si="8"/>
        <v>#DIV/0!</v>
      </c>
      <c r="BH15" s="37">
        <f t="shared" si="25"/>
        <v>0</v>
      </c>
      <c r="BI15" s="37" t="e">
        <f t="shared" si="26"/>
        <v>#DIV/0!</v>
      </c>
    </row>
    <row r="16" spans="1:61" x14ac:dyDescent="0.25">
      <c r="A16" s="30"/>
      <c r="B16" s="31"/>
      <c r="C16" s="30"/>
      <c r="D16" s="32"/>
      <c r="E16" s="32"/>
      <c r="F16" s="18"/>
      <c r="G16" s="34">
        <f t="shared" si="0"/>
        <v>0</v>
      </c>
      <c r="H16" s="96"/>
      <c r="I16" s="20"/>
      <c r="J16" s="30"/>
      <c r="K16" s="491">
        <f>C16*D16*E16*J16</f>
        <v>0</v>
      </c>
      <c r="L16" s="35">
        <f>K16*G16</f>
        <v>0</v>
      </c>
      <c r="M16" s="88"/>
      <c r="N16" s="37">
        <f>L16*('Front Page'!$H$57)</f>
        <v>0</v>
      </c>
      <c r="O16" s="37">
        <f>K16*'Front Page'!$H$56</f>
        <v>0</v>
      </c>
      <c r="P16" s="37">
        <f t="shared" si="9"/>
        <v>0</v>
      </c>
      <c r="Q16" s="90">
        <f t="shared" si="10"/>
        <v>0</v>
      </c>
      <c r="R16" s="91"/>
      <c r="S16" s="20"/>
      <c r="T16" s="30"/>
      <c r="U16" s="491">
        <f>T16*E16*D16*C16</f>
        <v>0</v>
      </c>
      <c r="V16" s="35">
        <f t="shared" si="4"/>
        <v>0</v>
      </c>
      <c r="W16" s="93"/>
      <c r="X16" s="36"/>
      <c r="Y16" s="37">
        <f>V16*('Front Page'!$H$57)</f>
        <v>0</v>
      </c>
      <c r="Z16" s="37">
        <f>U16*'Front Page'!$H$56</f>
        <v>0</v>
      </c>
      <c r="AA16" s="37">
        <f t="shared" si="11"/>
        <v>0</v>
      </c>
      <c r="AB16" s="37">
        <f t="shared" si="12"/>
        <v>0</v>
      </c>
      <c r="AC16" s="91"/>
      <c r="AD16" s="72">
        <f t="shared" si="13"/>
        <v>0</v>
      </c>
      <c r="AE16" s="37">
        <f t="shared" si="14"/>
        <v>0</v>
      </c>
      <c r="AF16" s="101" t="e">
        <f t="shared" si="15"/>
        <v>#DIV/0!</v>
      </c>
      <c r="AG16" s="96"/>
      <c r="AH16" s="102"/>
      <c r="AI16" s="32"/>
      <c r="AJ16" s="32"/>
      <c r="AK16" s="30"/>
      <c r="AL16" s="30"/>
      <c r="AM16" s="33">
        <f>AL16*AJ16*AI16*AH16</f>
        <v>0</v>
      </c>
      <c r="AN16" s="30"/>
      <c r="AO16" s="34">
        <f t="shared" si="16"/>
        <v>0</v>
      </c>
      <c r="AP16" s="35">
        <f t="shared" si="17"/>
        <v>0</v>
      </c>
      <c r="AQ16" s="138"/>
      <c r="AR16" s="141"/>
      <c r="AS16" s="35">
        <f t="shared" si="18"/>
        <v>0</v>
      </c>
      <c r="AT16" s="137" t="e">
        <f t="shared" si="19"/>
        <v>#DIV/0!</v>
      </c>
      <c r="AU16" s="138"/>
      <c r="AV16" s="20"/>
      <c r="AW16" s="30"/>
      <c r="AX16" s="33">
        <f>AW16*AJ16*AI16*AH16</f>
        <v>0</v>
      </c>
      <c r="AY16" s="34">
        <f t="shared" si="20"/>
        <v>0</v>
      </c>
      <c r="AZ16" s="34">
        <f t="shared" si="21"/>
        <v>0</v>
      </c>
      <c r="BA16" s="35">
        <f t="shared" si="22"/>
        <v>0</v>
      </c>
      <c r="BB16" s="37" t="e">
        <f t="shared" si="7"/>
        <v>#DIV/0!</v>
      </c>
      <c r="BC16" s="217">
        <f t="shared" si="23"/>
        <v>0</v>
      </c>
      <c r="BD16" s="215"/>
      <c r="BE16" s="32"/>
      <c r="BF16" s="90">
        <f t="shared" si="24"/>
        <v>0</v>
      </c>
      <c r="BG16" s="37" t="e">
        <f t="shared" si="8"/>
        <v>#DIV/0!</v>
      </c>
      <c r="BH16" s="37">
        <f t="shared" si="25"/>
        <v>0</v>
      </c>
      <c r="BI16" s="37" t="e">
        <f t="shared" si="26"/>
        <v>#DIV/0!</v>
      </c>
    </row>
    <row r="17" spans="1:61" x14ac:dyDescent="0.25">
      <c r="A17" s="30"/>
      <c r="B17" s="31"/>
      <c r="C17" s="30"/>
      <c r="D17" s="32"/>
      <c r="E17" s="32"/>
      <c r="F17" s="18"/>
      <c r="G17" s="34">
        <f t="shared" si="0"/>
        <v>0</v>
      </c>
      <c r="H17" s="96"/>
      <c r="I17" s="20"/>
      <c r="J17" s="30"/>
      <c r="K17" s="491">
        <f t="shared" ref="K17:K19" si="27">C17*D17*E17*J17</f>
        <v>0</v>
      </c>
      <c r="L17" s="35">
        <f t="shared" ref="L17:L19" si="28">K17*G17</f>
        <v>0</v>
      </c>
      <c r="M17" s="88"/>
      <c r="N17" s="37">
        <f>L17*('Front Page'!$H$57)</f>
        <v>0</v>
      </c>
      <c r="O17" s="37">
        <f>K17*'Front Page'!$H$56</f>
        <v>0</v>
      </c>
      <c r="P17" s="37">
        <f t="shared" si="9"/>
        <v>0</v>
      </c>
      <c r="Q17" s="90">
        <f t="shared" si="10"/>
        <v>0</v>
      </c>
      <c r="R17" s="91"/>
      <c r="S17" s="20"/>
      <c r="T17" s="30"/>
      <c r="U17" s="491">
        <f t="shared" ref="U17:U19" si="29">T17*E17*D17*C17</f>
        <v>0</v>
      </c>
      <c r="V17" s="35">
        <f t="shared" si="4"/>
        <v>0</v>
      </c>
      <c r="W17" s="93"/>
      <c r="X17" s="36"/>
      <c r="Y17" s="37">
        <f>V17*('Front Page'!$H$57)</f>
        <v>0</v>
      </c>
      <c r="Z17" s="37">
        <f>U17*'Front Page'!$H$56</f>
        <v>0</v>
      </c>
      <c r="AA17" s="37">
        <f t="shared" si="11"/>
        <v>0</v>
      </c>
      <c r="AB17" s="37">
        <f t="shared" si="12"/>
        <v>0</v>
      </c>
      <c r="AC17" s="91"/>
      <c r="AD17" s="72">
        <f t="shared" si="13"/>
        <v>0</v>
      </c>
      <c r="AE17" s="37">
        <f t="shared" si="14"/>
        <v>0</v>
      </c>
      <c r="AF17" s="101" t="e">
        <f t="shared" si="15"/>
        <v>#DIV/0!</v>
      </c>
      <c r="AG17" s="96"/>
      <c r="AH17" s="102"/>
      <c r="AI17" s="32"/>
      <c r="AJ17" s="32"/>
      <c r="AK17" s="30"/>
      <c r="AL17" s="30"/>
      <c r="AM17" s="33">
        <f t="shared" ref="AM17:AM19" si="30">AL17*AJ17*AI17*AH17</f>
        <v>0</v>
      </c>
      <c r="AN17" s="30"/>
      <c r="AO17" s="34">
        <f t="shared" si="16"/>
        <v>0</v>
      </c>
      <c r="AP17" s="35">
        <f t="shared" si="17"/>
        <v>0</v>
      </c>
      <c r="AQ17" s="138"/>
      <c r="AR17" s="141"/>
      <c r="AS17" s="35">
        <f t="shared" si="18"/>
        <v>0</v>
      </c>
      <c r="AT17" s="137" t="e">
        <f t="shared" si="19"/>
        <v>#DIV/0!</v>
      </c>
      <c r="AU17" s="138"/>
      <c r="AV17" s="20"/>
      <c r="AW17" s="30"/>
      <c r="AX17" s="33">
        <f t="shared" ref="AX17:AX19" si="31">AW17*AJ17*AI17*AH17</f>
        <v>0</v>
      </c>
      <c r="AY17" s="34">
        <f t="shared" si="20"/>
        <v>0</v>
      </c>
      <c r="AZ17" s="34">
        <f t="shared" si="21"/>
        <v>0</v>
      </c>
      <c r="BA17" s="35">
        <f t="shared" si="22"/>
        <v>0</v>
      </c>
      <c r="BB17" s="37" t="e">
        <f t="shared" si="7"/>
        <v>#DIV/0!</v>
      </c>
      <c r="BC17" s="217">
        <f t="shared" si="23"/>
        <v>0</v>
      </c>
      <c r="BD17" s="215"/>
      <c r="BE17" s="32"/>
      <c r="BF17" s="90">
        <f t="shared" si="24"/>
        <v>0</v>
      </c>
      <c r="BG17" s="37" t="e">
        <f t="shared" si="8"/>
        <v>#DIV/0!</v>
      </c>
      <c r="BH17" s="37">
        <f t="shared" si="25"/>
        <v>0</v>
      </c>
      <c r="BI17" s="37" t="e">
        <f t="shared" si="26"/>
        <v>#DIV/0!</v>
      </c>
    </row>
    <row r="18" spans="1:61" x14ac:dyDescent="0.25">
      <c r="A18" s="30"/>
      <c r="B18" s="31"/>
      <c r="C18" s="30"/>
      <c r="D18" s="32"/>
      <c r="E18" s="32"/>
      <c r="F18" s="18"/>
      <c r="G18" s="34">
        <f t="shared" si="0"/>
        <v>0</v>
      </c>
      <c r="H18" s="96"/>
      <c r="I18" s="20"/>
      <c r="J18" s="30"/>
      <c r="K18" s="491">
        <f t="shared" si="27"/>
        <v>0</v>
      </c>
      <c r="L18" s="35">
        <f t="shared" si="28"/>
        <v>0</v>
      </c>
      <c r="M18" s="88"/>
      <c r="N18" s="37">
        <f>L18*('Front Page'!$H$57)</f>
        <v>0</v>
      </c>
      <c r="O18" s="37">
        <f>K18*'Front Page'!$H$56</f>
        <v>0</v>
      </c>
      <c r="P18" s="37">
        <f t="shared" si="9"/>
        <v>0</v>
      </c>
      <c r="Q18" s="90">
        <f t="shared" si="10"/>
        <v>0</v>
      </c>
      <c r="R18" s="91"/>
      <c r="S18" s="20"/>
      <c r="T18" s="30"/>
      <c r="U18" s="491">
        <f t="shared" si="29"/>
        <v>0</v>
      </c>
      <c r="V18" s="35">
        <f t="shared" si="4"/>
        <v>0</v>
      </c>
      <c r="W18" s="93"/>
      <c r="X18" s="36"/>
      <c r="Y18" s="37">
        <f>V18*('Front Page'!$H$57)</f>
        <v>0</v>
      </c>
      <c r="Z18" s="37">
        <f>U18*'Front Page'!$H$56</f>
        <v>0</v>
      </c>
      <c r="AA18" s="37">
        <f t="shared" si="11"/>
        <v>0</v>
      </c>
      <c r="AB18" s="37">
        <f t="shared" si="12"/>
        <v>0</v>
      </c>
      <c r="AC18" s="91"/>
      <c r="AD18" s="72">
        <f t="shared" si="13"/>
        <v>0</v>
      </c>
      <c r="AE18" s="37">
        <f t="shared" si="14"/>
        <v>0</v>
      </c>
      <c r="AF18" s="101" t="e">
        <f t="shared" si="15"/>
        <v>#DIV/0!</v>
      </c>
      <c r="AG18" s="96"/>
      <c r="AH18" s="102"/>
      <c r="AI18" s="32"/>
      <c r="AJ18" s="32"/>
      <c r="AK18" s="30"/>
      <c r="AL18" s="30"/>
      <c r="AM18" s="33">
        <f t="shared" si="30"/>
        <v>0</v>
      </c>
      <c r="AN18" s="30"/>
      <c r="AO18" s="34">
        <f t="shared" si="16"/>
        <v>0</v>
      </c>
      <c r="AP18" s="35">
        <f t="shared" si="17"/>
        <v>0</v>
      </c>
      <c r="AQ18" s="138"/>
      <c r="AR18" s="141"/>
      <c r="AS18" s="35">
        <f t="shared" si="18"/>
        <v>0</v>
      </c>
      <c r="AT18" s="137" t="e">
        <f t="shared" si="19"/>
        <v>#DIV/0!</v>
      </c>
      <c r="AU18" s="138"/>
      <c r="AV18" s="20"/>
      <c r="AW18" s="30"/>
      <c r="AX18" s="33">
        <f t="shared" si="31"/>
        <v>0</v>
      </c>
      <c r="AY18" s="34">
        <f t="shared" si="20"/>
        <v>0</v>
      </c>
      <c r="AZ18" s="34">
        <f t="shared" si="21"/>
        <v>0</v>
      </c>
      <c r="BA18" s="35">
        <f t="shared" si="22"/>
        <v>0</v>
      </c>
      <c r="BB18" s="37" t="e">
        <f t="shared" si="7"/>
        <v>#DIV/0!</v>
      </c>
      <c r="BC18" s="217">
        <f t="shared" si="23"/>
        <v>0</v>
      </c>
      <c r="BD18" s="215"/>
      <c r="BE18" s="32"/>
      <c r="BF18" s="90">
        <f t="shared" si="24"/>
        <v>0</v>
      </c>
      <c r="BG18" s="37" t="e">
        <f t="shared" si="8"/>
        <v>#DIV/0!</v>
      </c>
      <c r="BH18" s="37">
        <f t="shared" si="25"/>
        <v>0</v>
      </c>
      <c r="BI18" s="37" t="e">
        <f t="shared" si="26"/>
        <v>#DIV/0!</v>
      </c>
    </row>
    <row r="19" spans="1:61" x14ac:dyDescent="0.25">
      <c r="A19" s="30"/>
      <c r="B19" s="31"/>
      <c r="C19" s="30"/>
      <c r="D19" s="32"/>
      <c r="E19" s="32"/>
      <c r="F19" s="18"/>
      <c r="G19" s="34">
        <f t="shared" si="0"/>
        <v>0</v>
      </c>
      <c r="H19" s="98"/>
      <c r="I19" s="20"/>
      <c r="J19" s="30"/>
      <c r="K19" s="491">
        <f t="shared" si="27"/>
        <v>0</v>
      </c>
      <c r="L19" s="35">
        <f t="shared" si="28"/>
        <v>0</v>
      </c>
      <c r="M19" s="89"/>
      <c r="N19" s="37">
        <f>L19*('Front Page'!$H$57)</f>
        <v>0</v>
      </c>
      <c r="O19" s="37">
        <f>K19*'Front Page'!$H$56</f>
        <v>0</v>
      </c>
      <c r="P19" s="37">
        <f t="shared" si="9"/>
        <v>0</v>
      </c>
      <c r="Q19" s="90">
        <f t="shared" si="10"/>
        <v>0</v>
      </c>
      <c r="R19" s="92"/>
      <c r="S19" s="20"/>
      <c r="T19" s="30"/>
      <c r="U19" s="491">
        <f t="shared" si="29"/>
        <v>0</v>
      </c>
      <c r="V19" s="35">
        <f t="shared" si="4"/>
        <v>0</v>
      </c>
      <c r="W19" s="94"/>
      <c r="X19" s="36"/>
      <c r="Y19" s="37">
        <f>V19*('Front Page'!$H$57)</f>
        <v>0</v>
      </c>
      <c r="Z19" s="37">
        <f>U19*'Front Page'!$H$56</f>
        <v>0</v>
      </c>
      <c r="AA19" s="37">
        <f t="shared" si="11"/>
        <v>0</v>
      </c>
      <c r="AB19" s="37">
        <f t="shared" si="12"/>
        <v>0</v>
      </c>
      <c r="AC19" s="92"/>
      <c r="AD19" s="72">
        <f t="shared" si="13"/>
        <v>0</v>
      </c>
      <c r="AE19" s="37">
        <f t="shared" si="14"/>
        <v>0</v>
      </c>
      <c r="AF19" s="101" t="e">
        <f t="shared" si="15"/>
        <v>#DIV/0!</v>
      </c>
      <c r="AG19" s="98"/>
      <c r="AH19" s="102"/>
      <c r="AI19" s="32"/>
      <c r="AJ19" s="32"/>
      <c r="AK19" s="30"/>
      <c r="AL19" s="30"/>
      <c r="AM19" s="33">
        <f t="shared" si="30"/>
        <v>0</v>
      </c>
      <c r="AN19" s="30"/>
      <c r="AO19" s="34">
        <f t="shared" si="16"/>
        <v>0</v>
      </c>
      <c r="AP19" s="35">
        <f t="shared" si="17"/>
        <v>0</v>
      </c>
      <c r="AQ19" s="139"/>
      <c r="AR19" s="141"/>
      <c r="AS19" s="35">
        <f t="shared" si="18"/>
        <v>0</v>
      </c>
      <c r="AT19" s="137" t="e">
        <f t="shared" si="19"/>
        <v>#DIV/0!</v>
      </c>
      <c r="AU19" s="139"/>
      <c r="AV19" s="20"/>
      <c r="AW19" s="30"/>
      <c r="AX19" s="33">
        <f t="shared" si="31"/>
        <v>0</v>
      </c>
      <c r="AY19" s="34">
        <f t="shared" si="20"/>
        <v>0</v>
      </c>
      <c r="AZ19" s="34">
        <f t="shared" si="21"/>
        <v>0</v>
      </c>
      <c r="BA19" s="35">
        <f t="shared" si="22"/>
        <v>0</v>
      </c>
      <c r="BB19" s="37" t="e">
        <f t="shared" si="7"/>
        <v>#DIV/0!</v>
      </c>
      <c r="BC19" s="217">
        <f t="shared" si="23"/>
        <v>0</v>
      </c>
      <c r="BD19" s="216"/>
      <c r="BE19" s="32"/>
      <c r="BF19" s="90">
        <f t="shared" si="24"/>
        <v>0</v>
      </c>
      <c r="BG19" s="37" t="e">
        <f t="shared" si="8"/>
        <v>#DIV/0!</v>
      </c>
      <c r="BH19" s="37">
        <f t="shared" si="25"/>
        <v>0</v>
      </c>
      <c r="BI19" s="37" t="e">
        <f t="shared" si="26"/>
        <v>#DIV/0!</v>
      </c>
    </row>
    <row r="20" spans="1:61" s="332" customFormat="1" x14ac:dyDescent="0.25">
      <c r="A20" s="522" t="s">
        <v>21</v>
      </c>
      <c r="B20" s="523">
        <f>COUNTIF(B11:B19,"&lt;&gt;")</f>
        <v>0</v>
      </c>
      <c r="C20" s="523">
        <f>SUM(C11:C19)</f>
        <v>2</v>
      </c>
      <c r="D20" s="523">
        <f>SUM(D11:D19)</f>
        <v>23</v>
      </c>
      <c r="E20" s="523">
        <f>SUM(E11:E19)</f>
        <v>5</v>
      </c>
      <c r="F20" s="523">
        <f>SUM(F11:F19)</f>
        <v>24</v>
      </c>
      <c r="G20" s="523"/>
      <c r="H20" s="524"/>
      <c r="I20" s="523"/>
      <c r="J20" s="525"/>
      <c r="K20" s="526">
        <f>SUM(K11:K19)</f>
        <v>17.25</v>
      </c>
      <c r="L20" s="523">
        <f>SUM(L11:L19)</f>
        <v>151110</v>
      </c>
      <c r="M20" s="523"/>
      <c r="N20" s="527">
        <f>SUM(N11:N19)</f>
        <v>94383.306000000011</v>
      </c>
      <c r="O20" s="527">
        <f>SUM(O11:O19)</f>
        <v>43200.9</v>
      </c>
      <c r="P20" s="527">
        <f>SUM(P11:P19)</f>
        <v>19261.788840000001</v>
      </c>
      <c r="Q20" s="527">
        <f>SUM(Q11:Q19)</f>
        <v>156845.99484</v>
      </c>
      <c r="R20" s="527"/>
      <c r="S20" s="523"/>
      <c r="T20" s="523"/>
      <c r="U20" s="526">
        <f>SUM(U11:U19)</f>
        <v>16.100000000000001</v>
      </c>
      <c r="V20" s="528">
        <f>SUM(V11:V19)</f>
        <v>141036</v>
      </c>
      <c r="W20" s="527"/>
      <c r="X20" s="527">
        <f>SUM(X11:X19)</f>
        <v>300000</v>
      </c>
      <c r="Y20" s="527">
        <f>SUM(Y11:Y19)</f>
        <v>88091.085600000006</v>
      </c>
      <c r="Z20" s="527">
        <f>SUM(Z11:Z19)</f>
        <v>40320.840000000004</v>
      </c>
      <c r="AA20" s="527">
        <f>SUM(AA11:AA19)</f>
        <v>17977.669584000003</v>
      </c>
      <c r="AB20" s="527">
        <f>SUM(AB11:AB19)</f>
        <v>146389.59518400003</v>
      </c>
      <c r="AC20" s="527"/>
      <c r="AD20" s="528">
        <f>SUM(AD11:AD19)</f>
        <v>10074</v>
      </c>
      <c r="AE20" s="527">
        <f>SUM(AE11:AE19)</f>
        <v>10456.399655999965</v>
      </c>
      <c r="AF20" s="523"/>
      <c r="AG20" s="523"/>
      <c r="AH20" s="523">
        <f>SUM(AH11:AH19)</f>
        <v>2</v>
      </c>
      <c r="AI20" s="523">
        <f>SUM(AI11:AI19)</f>
        <v>23</v>
      </c>
      <c r="AJ20" s="523">
        <f>SUM(AJ11:AJ19)</f>
        <v>5</v>
      </c>
      <c r="AK20" s="523"/>
      <c r="AL20" s="523"/>
      <c r="AM20" s="523">
        <f>SUM(AM11:AM19)</f>
        <v>17.25</v>
      </c>
      <c r="AN20" s="523">
        <f>SUM(AN11:AN19)</f>
        <v>24</v>
      </c>
      <c r="AO20" s="523">
        <f>SUM(AO11:AO19)</f>
        <v>8760</v>
      </c>
      <c r="AP20" s="529">
        <f>SUM(AP11:AP19)</f>
        <v>151110</v>
      </c>
      <c r="AQ20" s="523"/>
      <c r="AR20" s="523"/>
      <c r="AS20" s="523"/>
      <c r="AT20" s="523"/>
      <c r="AU20" s="523"/>
      <c r="AV20" s="523"/>
      <c r="AW20" s="523"/>
      <c r="AX20" s="523">
        <f>SUM(AX11:AX19)</f>
        <v>16.100000000000001</v>
      </c>
      <c r="AY20" s="523">
        <f>SUM(AY11:AY19)</f>
        <v>24</v>
      </c>
      <c r="AZ20" s="523">
        <f>SUM(AZ11:AZ19)</f>
        <v>8760</v>
      </c>
      <c r="BA20" s="523">
        <f>SUM(BA11:BA19)</f>
        <v>141036</v>
      </c>
      <c r="BB20" s="523"/>
      <c r="BC20" s="523"/>
      <c r="BD20" s="523"/>
      <c r="BE20" s="523"/>
      <c r="BF20" s="527"/>
      <c r="BG20" s="523"/>
      <c r="BH20" s="523"/>
      <c r="BI20" s="534"/>
    </row>
  </sheetData>
  <conditionalFormatting sqref="AV11:AW19">
    <cfRule type="cellIs" dxfId="48" priority="9" operator="notEqual">
      <formula>S11</formula>
    </cfRule>
  </conditionalFormatting>
  <conditionalFormatting sqref="AH11:AJ19">
    <cfRule type="cellIs" dxfId="47" priority="29" operator="notEqual">
      <formula>C11</formula>
    </cfRule>
  </conditionalFormatting>
  <conditionalFormatting sqref="AK11">
    <cfRule type="cellIs" priority="12" operator="notEqual">
      <formula>I11</formula>
    </cfRule>
  </conditionalFormatting>
  <conditionalFormatting sqref="AK11:AL19">
    <cfRule type="cellIs" dxfId="46" priority="11" operator="notEqual">
      <formula>I11</formula>
    </cfRule>
  </conditionalFormatting>
  <conditionalFormatting sqref="AN11:AN19">
    <cfRule type="cellIs" dxfId="45" priority="10" operator="notEqual">
      <formula>F11</formula>
    </cfRule>
  </conditionalFormatting>
  <conditionalFormatting sqref="BB11:BB19">
    <cfRule type="cellIs" dxfId="44" priority="8" operator="greaterThan">
      <formula>20</formula>
    </cfRule>
    <cfRule type="cellIs" dxfId="43" priority="7" operator="lessThan">
      <formula>-20</formula>
    </cfRule>
    <cfRule type="cellIs" dxfId="42" priority="4" operator="greaterThan">
      <formula>20</formula>
    </cfRule>
    <cfRule type="cellIs" dxfId="41" priority="3" operator="lessThan">
      <formula>-20</formula>
    </cfRule>
  </conditionalFormatting>
  <conditionalFormatting sqref="AT11:AT19">
    <cfRule type="cellIs" dxfId="40" priority="6" operator="greaterThan">
      <formula>20</formula>
    </cfRule>
    <cfRule type="cellIs" dxfId="39" priority="5" operator="lessThan">
      <formula>-20</formula>
    </cfRule>
  </conditionalFormatting>
  <conditionalFormatting sqref="BG11:BG19">
    <cfRule type="cellIs" dxfId="38" priority="2" operator="greaterThan">
      <formula>20</formula>
    </cfRule>
    <cfRule type="cellIs" dxfId="37" priority="1" operator="lessThan">
      <formula>-20</formula>
    </cfRule>
  </conditionalFormatting>
  <printOptions horizontalCentered="1" verticalCentered="1"/>
  <pageMargins left="0" right="0" top="0.78740157480314965" bottom="0.78740157480314965" header="0.31496062992125984" footer="0.31496062992125984"/>
  <pageSetup paperSize="9" scale="88" fitToWidth="4" orientation="landscape" verticalDpi="0" r:id="rId1"/>
  <headerFooter>
    <oddFooter>&amp;L&amp;F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59999389629810485"/>
    <pageSetUpPr fitToPage="1"/>
  </sheetPr>
  <dimension ref="A1:CO20"/>
  <sheetViews>
    <sheetView zoomScale="80" zoomScaleNormal="80" workbookViewId="0">
      <pane xSplit="2" ySplit="10" topLeftCell="BY11" activePane="bottomRight" state="frozen"/>
      <selection pane="topRight" activeCell="C1" sqref="C1"/>
      <selection pane="bottomLeft" activeCell="A11" sqref="A11"/>
      <selection pane="bottomRight" activeCell="CR15" sqref="CR15"/>
    </sheetView>
  </sheetViews>
  <sheetFormatPr defaultColWidth="11.5703125" defaultRowHeight="15" x14ac:dyDescent="0.25"/>
  <cols>
    <col min="1" max="1" width="7.7109375" customWidth="1"/>
    <col min="2" max="2" width="19.28515625" customWidth="1"/>
    <col min="3" max="3" width="21" customWidth="1"/>
    <col min="4" max="4" width="11.28515625" customWidth="1"/>
    <col min="6" max="6" width="11.42578125" customWidth="1"/>
    <col min="8" max="8" width="2.140625" customWidth="1"/>
    <col min="9" max="14" width="12.28515625" customWidth="1"/>
    <col min="15" max="15" width="13.85546875" customWidth="1"/>
    <col min="16" max="16" width="12" customWidth="1"/>
    <col min="17" max="17" width="11" customWidth="1"/>
    <col min="19" max="21" width="11.5703125" customWidth="1"/>
    <col min="22" max="22" width="1" customWidth="1"/>
    <col min="23" max="23" width="12.7109375" customWidth="1"/>
    <col min="24" max="24" width="16.28515625" customWidth="1"/>
    <col min="26" max="26" width="11.5703125" customWidth="1"/>
    <col min="27" max="27" width="2.140625" customWidth="1"/>
    <col min="38" max="38" width="12" customWidth="1"/>
    <col min="39" max="40" width="11.5703125" customWidth="1"/>
    <col min="41" max="41" width="1.42578125" customWidth="1"/>
    <col min="42" max="42" width="14.5703125" customWidth="1"/>
    <col min="43" max="43" width="11.28515625" customWidth="1"/>
    <col min="45" max="45" width="14.5703125" customWidth="1"/>
    <col min="48" max="48" width="2" customWidth="1"/>
    <col min="50" max="50" width="14" customWidth="1"/>
    <col min="52" max="52" width="3.7109375" customWidth="1"/>
    <col min="69" max="69" width="1.42578125" customWidth="1"/>
    <col min="73" max="73" width="2.28515625" customWidth="1"/>
    <col min="88" max="88" width="1.5703125" customWidth="1"/>
  </cols>
  <sheetData>
    <row r="1" spans="1:93" ht="6.6" customHeight="1" x14ac:dyDescent="0.25">
      <c r="A1" s="535"/>
      <c r="B1" s="536"/>
      <c r="C1" s="536"/>
      <c r="D1" s="536"/>
      <c r="E1" s="536"/>
      <c r="F1" s="536"/>
      <c r="G1" s="536"/>
      <c r="H1" s="95"/>
      <c r="I1" s="537"/>
      <c r="J1" s="537"/>
      <c r="K1" s="537"/>
      <c r="L1" s="537"/>
      <c r="M1" s="537"/>
      <c r="N1" s="537"/>
      <c r="O1" s="537"/>
      <c r="P1" s="537"/>
      <c r="Q1" s="537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103"/>
      <c r="BA1" s="538"/>
      <c r="BB1" s="538"/>
      <c r="BC1" s="538"/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8"/>
      <c r="BV1" s="538"/>
      <c r="BW1" s="538"/>
      <c r="BX1" s="538"/>
      <c r="BY1" s="538"/>
      <c r="BZ1" s="538"/>
      <c r="CA1" s="538"/>
      <c r="CB1" s="538"/>
      <c r="CC1" s="538"/>
      <c r="CD1" s="538"/>
      <c r="CE1" s="538"/>
      <c r="CF1" s="538"/>
      <c r="CG1" s="538"/>
      <c r="CH1" s="538"/>
      <c r="CI1" s="538"/>
      <c r="CJ1" s="538"/>
      <c r="CK1" s="538"/>
      <c r="CL1" s="538"/>
      <c r="CM1" s="538"/>
      <c r="CN1" s="538"/>
      <c r="CO1" s="539"/>
    </row>
    <row r="2" spans="1:93" ht="19.5" thickBot="1" x14ac:dyDescent="0.35">
      <c r="A2" s="540"/>
      <c r="B2" s="541"/>
      <c r="C2" s="541"/>
      <c r="D2" s="541"/>
      <c r="E2" s="541"/>
      <c r="F2" s="541"/>
      <c r="G2" s="541"/>
      <c r="H2" s="106"/>
      <c r="I2" s="208" t="s">
        <v>50</v>
      </c>
      <c r="J2" s="238"/>
      <c r="K2" s="238"/>
      <c r="L2" s="238"/>
      <c r="M2" s="238"/>
      <c r="N2" s="238"/>
      <c r="O2" s="16"/>
      <c r="P2" s="16"/>
      <c r="Q2" s="16"/>
      <c r="R2" s="1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6"/>
      <c r="BA2" s="232" t="s">
        <v>73</v>
      </c>
      <c r="BB2" s="233"/>
      <c r="BC2" s="233"/>
      <c r="BD2" s="233"/>
      <c r="BE2" s="233"/>
      <c r="BF2" s="233"/>
      <c r="BG2" s="233"/>
      <c r="BH2" s="233"/>
      <c r="BI2" s="233"/>
      <c r="BJ2" s="234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79"/>
    </row>
    <row r="3" spans="1:93" ht="19.5" thickBot="1" x14ac:dyDescent="0.35">
      <c r="A3" s="542" t="s">
        <v>46</v>
      </c>
      <c r="B3" s="220"/>
      <c r="C3" s="219" t="s">
        <v>49</v>
      </c>
      <c r="D3" s="223"/>
      <c r="E3" s="236"/>
      <c r="F3" s="9"/>
      <c r="G3" s="9"/>
      <c r="H3" s="97"/>
      <c r="I3" s="225" t="s">
        <v>1</v>
      </c>
      <c r="J3" s="225"/>
      <c r="K3" s="25">
        <f>'Front Page'!F19</f>
        <v>0</v>
      </c>
      <c r="L3" s="42"/>
      <c r="M3" s="235"/>
      <c r="N3" s="260"/>
      <c r="O3" s="226" t="s">
        <v>68</v>
      </c>
      <c r="P3" s="222"/>
      <c r="Q3" s="597">
        <f>'Front Page'!F26</f>
        <v>0</v>
      </c>
      <c r="R3" s="26"/>
      <c r="S3" s="341"/>
      <c r="T3" s="9"/>
      <c r="U3" s="9"/>
      <c r="V3" s="9"/>
      <c r="W3" s="9"/>
      <c r="X3" s="9"/>
      <c r="Y3" s="9"/>
      <c r="Z3" s="9"/>
      <c r="AA3" s="40"/>
      <c r="AB3" s="40"/>
      <c r="AC3" s="40"/>
      <c r="AD3" s="40"/>
      <c r="AE3" s="4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6"/>
      <c r="BA3" s="225" t="s">
        <v>1</v>
      </c>
      <c r="BB3" s="222"/>
      <c r="BC3" s="606">
        <f>'Front Page'!F19</f>
        <v>0</v>
      </c>
      <c r="BD3" s="257"/>
      <c r="BE3" s="257"/>
      <c r="BF3" s="26"/>
      <c r="BG3" s="226" t="s">
        <v>101</v>
      </c>
      <c r="BH3" s="239"/>
      <c r="BI3" s="597">
        <f>'Front Page'!F42</f>
        <v>0</v>
      </c>
      <c r="BJ3" s="26"/>
      <c r="BK3" s="27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79"/>
    </row>
    <row r="4" spans="1:93" ht="19.5" thickBot="1" x14ac:dyDescent="0.35">
      <c r="A4" s="543"/>
      <c r="B4" s="221" t="s">
        <v>47</v>
      </c>
      <c r="C4" s="237" t="s">
        <v>18</v>
      </c>
      <c r="D4" s="223"/>
      <c r="E4" s="224"/>
      <c r="F4" s="9"/>
      <c r="G4" s="9"/>
      <c r="H4" s="96"/>
      <c r="I4" s="225" t="s">
        <v>7</v>
      </c>
      <c r="J4" s="225"/>
      <c r="K4" s="597">
        <f>'Front Page'!F27</f>
        <v>0</v>
      </c>
      <c r="L4" s="43"/>
      <c r="M4" s="235"/>
      <c r="N4" s="260"/>
      <c r="O4" s="270" t="s">
        <v>79</v>
      </c>
      <c r="P4" s="145"/>
      <c r="Q4" s="145"/>
      <c r="R4" s="145"/>
      <c r="S4" s="26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6"/>
      <c r="BA4" s="225" t="s">
        <v>52</v>
      </c>
      <c r="BB4" s="222"/>
      <c r="BC4" s="596">
        <f>'Front Page'!F41</f>
        <v>0</v>
      </c>
      <c r="BD4" s="263"/>
      <c r="BE4" s="263"/>
      <c r="BF4" s="260"/>
      <c r="BG4" s="269" t="s">
        <v>100</v>
      </c>
      <c r="BH4" s="264"/>
      <c r="BI4" s="264"/>
      <c r="BJ4" s="264"/>
      <c r="BK4" s="265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79"/>
    </row>
    <row r="5" spans="1:93" ht="16.5" thickBot="1" x14ac:dyDescent="0.3">
      <c r="A5" s="54"/>
      <c r="B5" s="9"/>
      <c r="C5" s="9"/>
      <c r="D5" s="9"/>
      <c r="E5" s="9"/>
      <c r="F5" s="9"/>
      <c r="G5" s="9"/>
      <c r="H5" s="96"/>
      <c r="I5" s="225" t="s">
        <v>4</v>
      </c>
      <c r="J5" s="225"/>
      <c r="K5" s="598">
        <f>'Front Page'!K31</f>
        <v>0</v>
      </c>
      <c r="L5" s="243"/>
      <c r="M5" s="259" t="s">
        <v>3</v>
      </c>
      <c r="N5" s="105">
        <f>'Front Page'!F31</f>
        <v>0</v>
      </c>
      <c r="O5" s="262"/>
      <c r="P5" s="261"/>
      <c r="Q5" s="148"/>
      <c r="R5" s="148"/>
      <c r="S5" s="26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6"/>
      <c r="BA5" s="225" t="s">
        <v>4</v>
      </c>
      <c r="BB5" s="222"/>
      <c r="BC5" s="598">
        <f>'Street Lights'!AI5</f>
        <v>0</v>
      </c>
      <c r="BD5" s="44"/>
      <c r="BE5" s="226" t="s">
        <v>51</v>
      </c>
      <c r="BF5" s="598">
        <f>'Front Page'!F45</f>
        <v>0</v>
      </c>
      <c r="BG5" s="266"/>
      <c r="BH5" s="267"/>
      <c r="BI5" s="261"/>
      <c r="BJ5" s="56"/>
      <c r="BK5" s="26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79"/>
    </row>
    <row r="6" spans="1:93" ht="7.9" customHeight="1" thickBot="1" x14ac:dyDescent="0.35">
      <c r="A6" s="54"/>
      <c r="B6" s="9"/>
      <c r="C6" s="9"/>
      <c r="D6" s="9"/>
      <c r="E6" s="9"/>
      <c r="F6" s="9"/>
      <c r="G6" s="9"/>
      <c r="H6" s="96"/>
      <c r="I6" s="227"/>
      <c r="J6" s="227"/>
      <c r="K6" s="227"/>
      <c r="L6" s="227"/>
      <c r="M6" s="227"/>
      <c r="N6" s="227"/>
      <c r="O6" s="207"/>
      <c r="P6" s="207"/>
      <c r="Q6" s="207"/>
      <c r="R6" s="228"/>
      <c r="S6" s="241"/>
      <c r="T6" s="241"/>
      <c r="U6" s="241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6"/>
      <c r="BA6" s="229"/>
      <c r="BB6" s="230"/>
      <c r="BC6" s="231"/>
      <c r="BD6" s="231"/>
      <c r="BE6" s="231"/>
      <c r="BF6" s="230"/>
      <c r="BG6" s="230"/>
      <c r="BH6" s="230"/>
      <c r="BI6" s="230"/>
      <c r="BJ6" s="230"/>
      <c r="BK6" s="230"/>
      <c r="BL6" s="233"/>
      <c r="BM6" s="233"/>
      <c r="BN6" s="233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532"/>
    </row>
    <row r="7" spans="1:93" x14ac:dyDescent="0.25">
      <c r="A7" s="520"/>
      <c r="B7" s="85"/>
      <c r="C7" s="85"/>
      <c r="D7" s="85"/>
      <c r="E7" s="85"/>
      <c r="F7" s="85"/>
      <c r="G7" s="254"/>
      <c r="H7" s="106"/>
      <c r="I7" s="244" t="s">
        <v>48</v>
      </c>
      <c r="J7" s="113"/>
      <c r="K7" s="113"/>
      <c r="L7" s="113"/>
      <c r="M7" s="113"/>
      <c r="N7" s="113"/>
      <c r="O7" s="113"/>
      <c r="P7" s="113"/>
      <c r="Q7" s="113"/>
      <c r="R7" s="114"/>
      <c r="S7" s="114"/>
      <c r="T7" s="114"/>
      <c r="U7" s="114"/>
      <c r="V7" s="114"/>
      <c r="W7" s="114"/>
      <c r="X7" s="114"/>
      <c r="Y7" s="114"/>
      <c r="Z7" s="250"/>
      <c r="AA7" s="253"/>
      <c r="AB7" s="246" t="s">
        <v>36</v>
      </c>
      <c r="AC7" s="118"/>
      <c r="AD7" s="118"/>
      <c r="AE7" s="118"/>
      <c r="AF7" s="118"/>
      <c r="AG7" s="118"/>
      <c r="AH7" s="118"/>
      <c r="AI7" s="118"/>
      <c r="AJ7" s="118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18"/>
      <c r="AY7" s="252"/>
      <c r="AZ7" s="6"/>
      <c r="BA7" s="244" t="s">
        <v>53</v>
      </c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250"/>
      <c r="BU7" s="142"/>
      <c r="BV7" s="246" t="s">
        <v>54</v>
      </c>
      <c r="BW7" s="118"/>
      <c r="BX7" s="118"/>
      <c r="BY7" s="118"/>
      <c r="BZ7" s="118"/>
      <c r="CA7" s="118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248"/>
    </row>
    <row r="8" spans="1:93" ht="15.75" thickBot="1" x14ac:dyDescent="0.3">
      <c r="A8" s="521" t="s">
        <v>34</v>
      </c>
      <c r="B8" s="86"/>
      <c r="C8" s="86"/>
      <c r="D8" s="86"/>
      <c r="E8" s="86"/>
      <c r="F8" s="86"/>
      <c r="G8" s="255"/>
      <c r="H8" s="106"/>
      <c r="I8" s="245" t="s">
        <v>37</v>
      </c>
      <c r="J8" s="116"/>
      <c r="K8" s="116"/>
      <c r="L8" s="116"/>
      <c r="M8" s="116"/>
      <c r="N8" s="116"/>
      <c r="O8" s="115"/>
      <c r="P8" s="115"/>
      <c r="Q8" s="115"/>
      <c r="R8" s="115"/>
      <c r="S8" s="115"/>
      <c r="T8" s="115"/>
      <c r="U8" s="115"/>
      <c r="V8" s="115"/>
      <c r="W8" s="116" t="s">
        <v>35</v>
      </c>
      <c r="X8" s="115"/>
      <c r="Y8" s="115"/>
      <c r="Z8" s="251"/>
      <c r="AA8" s="1"/>
      <c r="AB8" s="247" t="s">
        <v>37</v>
      </c>
      <c r="AC8" s="119"/>
      <c r="AD8" s="119"/>
      <c r="AE8" s="119"/>
      <c r="AF8" s="119"/>
      <c r="AG8" s="119"/>
      <c r="AH8" s="5"/>
      <c r="AI8" s="5"/>
      <c r="AJ8" s="5"/>
      <c r="AK8" s="5"/>
      <c r="AL8" s="5"/>
      <c r="AM8" s="5"/>
      <c r="AN8" s="5"/>
      <c r="AO8" s="5"/>
      <c r="AP8" s="119" t="s">
        <v>35</v>
      </c>
      <c r="AQ8" s="119"/>
      <c r="AR8" s="5"/>
      <c r="AS8" s="5"/>
      <c r="AT8" s="5"/>
      <c r="AU8" s="5"/>
      <c r="AV8" s="5"/>
      <c r="AW8" s="119" t="s">
        <v>94</v>
      </c>
      <c r="AX8" s="5"/>
      <c r="AY8" s="249"/>
      <c r="AZ8" s="6"/>
      <c r="BA8" s="245" t="s">
        <v>65</v>
      </c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5"/>
      <c r="BP8" s="115"/>
      <c r="BQ8" s="115"/>
      <c r="BR8" s="116" t="s">
        <v>64</v>
      </c>
      <c r="BS8" s="115"/>
      <c r="BT8" s="251"/>
      <c r="BU8" s="143"/>
      <c r="BV8" s="247" t="s">
        <v>65</v>
      </c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5"/>
      <c r="CJ8" s="213"/>
      <c r="CK8" s="119" t="s">
        <v>66</v>
      </c>
      <c r="CL8" s="5"/>
      <c r="CM8" s="5"/>
      <c r="CN8" s="5"/>
      <c r="CO8" s="249"/>
    </row>
    <row r="9" spans="1:93" ht="102.6" customHeight="1" x14ac:dyDescent="0.25">
      <c r="A9" s="192" t="s">
        <v>8</v>
      </c>
      <c r="B9" s="180" t="s">
        <v>228</v>
      </c>
      <c r="C9" s="180" t="s">
        <v>75</v>
      </c>
      <c r="D9" s="180" t="s">
        <v>229</v>
      </c>
      <c r="E9" s="180" t="s">
        <v>230</v>
      </c>
      <c r="F9" s="180" t="s">
        <v>231</v>
      </c>
      <c r="G9" s="180" t="s">
        <v>218</v>
      </c>
      <c r="H9" s="99"/>
      <c r="I9" s="179" t="s">
        <v>232</v>
      </c>
      <c r="J9" s="179" t="s">
        <v>219</v>
      </c>
      <c r="K9" s="179" t="s">
        <v>84</v>
      </c>
      <c r="L9" s="179" t="s">
        <v>88</v>
      </c>
      <c r="M9" s="179" t="s">
        <v>93</v>
      </c>
      <c r="N9" s="179" t="s">
        <v>104</v>
      </c>
      <c r="O9" s="180" t="s">
        <v>214</v>
      </c>
      <c r="P9" s="180" t="s">
        <v>233</v>
      </c>
      <c r="Q9" s="180" t="s">
        <v>91</v>
      </c>
      <c r="R9" s="180" t="s">
        <v>92</v>
      </c>
      <c r="S9" s="180" t="s">
        <v>234</v>
      </c>
      <c r="T9" s="203" t="s">
        <v>96</v>
      </c>
      <c r="U9" s="203" t="s">
        <v>99</v>
      </c>
      <c r="V9" s="73"/>
      <c r="W9" s="180" t="s">
        <v>42</v>
      </c>
      <c r="X9" s="180" t="s">
        <v>43</v>
      </c>
      <c r="Y9" s="180" t="s">
        <v>45</v>
      </c>
      <c r="Z9" s="193" t="s">
        <v>44</v>
      </c>
      <c r="AA9" s="73"/>
      <c r="AB9" s="179" t="s">
        <v>232</v>
      </c>
      <c r="AC9" s="179" t="s">
        <v>219</v>
      </c>
      <c r="AD9" s="179" t="s">
        <v>84</v>
      </c>
      <c r="AE9" s="179" t="s">
        <v>89</v>
      </c>
      <c r="AF9" s="179" t="s">
        <v>93</v>
      </c>
      <c r="AG9" s="179" t="s">
        <v>95</v>
      </c>
      <c r="AH9" s="180" t="s">
        <v>214</v>
      </c>
      <c r="AI9" s="180" t="s">
        <v>233</v>
      </c>
      <c r="AJ9" s="180" t="s">
        <v>91</v>
      </c>
      <c r="AK9" s="180" t="s">
        <v>235</v>
      </c>
      <c r="AL9" s="180" t="s">
        <v>236</v>
      </c>
      <c r="AM9" s="203" t="s">
        <v>96</v>
      </c>
      <c r="AN9" s="203" t="s">
        <v>97</v>
      </c>
      <c r="AO9" s="82"/>
      <c r="AP9" s="180" t="s">
        <v>220</v>
      </c>
      <c r="AQ9" s="180" t="s">
        <v>98</v>
      </c>
      <c r="AR9" s="180" t="s">
        <v>56</v>
      </c>
      <c r="AS9" s="180" t="s">
        <v>237</v>
      </c>
      <c r="AT9" s="180" t="s">
        <v>238</v>
      </c>
      <c r="AU9" s="180" t="s">
        <v>58</v>
      </c>
      <c r="AV9" s="73"/>
      <c r="AW9" s="203" t="s">
        <v>221</v>
      </c>
      <c r="AX9" s="203" t="s">
        <v>222</v>
      </c>
      <c r="AY9" s="204" t="s">
        <v>223</v>
      </c>
      <c r="AZ9" s="96"/>
      <c r="BA9" s="180" t="s">
        <v>230</v>
      </c>
      <c r="BB9" s="180" t="s">
        <v>231</v>
      </c>
      <c r="BC9" s="180" t="s">
        <v>218</v>
      </c>
      <c r="BD9" s="179" t="s">
        <v>232</v>
      </c>
      <c r="BE9" s="179" t="s">
        <v>219</v>
      </c>
      <c r="BF9" s="179" t="s">
        <v>84</v>
      </c>
      <c r="BG9" s="179" t="s">
        <v>88</v>
      </c>
      <c r="BH9" s="179" t="s">
        <v>93</v>
      </c>
      <c r="BI9" s="179" t="s">
        <v>95</v>
      </c>
      <c r="BJ9" s="180" t="s">
        <v>214</v>
      </c>
      <c r="BK9" s="180" t="s">
        <v>233</v>
      </c>
      <c r="BL9" s="180" t="s">
        <v>91</v>
      </c>
      <c r="BM9" s="180" t="s">
        <v>235</v>
      </c>
      <c r="BN9" s="180" t="s">
        <v>239</v>
      </c>
      <c r="BO9" s="203" t="s">
        <v>96</v>
      </c>
      <c r="BP9" s="203" t="s">
        <v>99</v>
      </c>
      <c r="BQ9" s="82"/>
      <c r="BR9" s="209" t="s">
        <v>63</v>
      </c>
      <c r="BS9" s="203" t="s">
        <v>224</v>
      </c>
      <c r="BT9" s="204" t="s">
        <v>280</v>
      </c>
      <c r="BU9" s="82"/>
      <c r="BV9" s="179" t="s">
        <v>232</v>
      </c>
      <c r="BW9" s="179" t="s">
        <v>10</v>
      </c>
      <c r="BX9" s="179" t="s">
        <v>84</v>
      </c>
      <c r="BY9" s="179" t="s">
        <v>240</v>
      </c>
      <c r="BZ9" s="179" t="s">
        <v>93</v>
      </c>
      <c r="CA9" s="179" t="s">
        <v>95</v>
      </c>
      <c r="CB9" s="180" t="s">
        <v>214</v>
      </c>
      <c r="CC9" s="180" t="s">
        <v>233</v>
      </c>
      <c r="CD9" s="180" t="s">
        <v>91</v>
      </c>
      <c r="CE9" s="180" t="s">
        <v>235</v>
      </c>
      <c r="CF9" s="180" t="s">
        <v>241</v>
      </c>
      <c r="CG9" s="203" t="s">
        <v>96</v>
      </c>
      <c r="CH9" s="203" t="s">
        <v>97</v>
      </c>
      <c r="CI9" s="204" t="s">
        <v>242</v>
      </c>
      <c r="CJ9" s="214"/>
      <c r="CK9" s="203" t="s">
        <v>63</v>
      </c>
      <c r="CL9" s="203" t="s">
        <v>224</v>
      </c>
      <c r="CM9" s="203" t="s">
        <v>279</v>
      </c>
      <c r="CN9" s="203" t="s">
        <v>254</v>
      </c>
      <c r="CO9" s="180" t="s">
        <v>243</v>
      </c>
    </row>
    <row r="10" spans="1:93" x14ac:dyDescent="0.25">
      <c r="A10" s="194"/>
      <c r="B10" s="195"/>
      <c r="C10" s="195" t="s">
        <v>137</v>
      </c>
      <c r="D10" s="195" t="s">
        <v>74</v>
      </c>
      <c r="E10" s="195"/>
      <c r="F10" s="195"/>
      <c r="G10" s="195" t="s">
        <v>39</v>
      </c>
      <c r="H10" s="130"/>
      <c r="I10" s="197"/>
      <c r="J10" s="197"/>
      <c r="K10" s="197"/>
      <c r="L10" s="197"/>
      <c r="M10" s="197" t="s">
        <v>39</v>
      </c>
      <c r="N10" s="197" t="s">
        <v>60</v>
      </c>
      <c r="O10" s="195" t="s">
        <v>38</v>
      </c>
      <c r="P10" s="195" t="s">
        <v>38</v>
      </c>
      <c r="Q10" s="195" t="s">
        <v>38</v>
      </c>
      <c r="R10" s="195" t="s">
        <v>38</v>
      </c>
      <c r="S10" s="195" t="s">
        <v>40</v>
      </c>
      <c r="T10" s="195" t="s">
        <v>40</v>
      </c>
      <c r="U10" s="195" t="s">
        <v>40</v>
      </c>
      <c r="V10" s="132"/>
      <c r="W10" s="195" t="s">
        <v>41</v>
      </c>
      <c r="X10" s="195" t="s">
        <v>41</v>
      </c>
      <c r="Y10" s="195" t="s">
        <v>41</v>
      </c>
      <c r="Z10" s="196" t="s">
        <v>41</v>
      </c>
      <c r="AA10" s="132"/>
      <c r="AB10" s="197"/>
      <c r="AC10" s="197"/>
      <c r="AD10" s="197"/>
      <c r="AE10" s="197"/>
      <c r="AF10" s="197" t="s">
        <v>39</v>
      </c>
      <c r="AG10" s="197" t="s">
        <v>60</v>
      </c>
      <c r="AH10" s="195" t="s">
        <v>38</v>
      </c>
      <c r="AI10" s="195" t="s">
        <v>38</v>
      </c>
      <c r="AJ10" s="195" t="s">
        <v>38</v>
      </c>
      <c r="AK10" s="195" t="s">
        <v>38</v>
      </c>
      <c r="AL10" s="195" t="s">
        <v>40</v>
      </c>
      <c r="AM10" s="195" t="s">
        <v>40</v>
      </c>
      <c r="AN10" s="195" t="s">
        <v>40</v>
      </c>
      <c r="AO10" s="133"/>
      <c r="AP10" s="195" t="s">
        <v>55</v>
      </c>
      <c r="AQ10" s="195" t="s">
        <v>55</v>
      </c>
      <c r="AR10" s="195" t="s">
        <v>41</v>
      </c>
      <c r="AS10" s="195" t="s">
        <v>41</v>
      </c>
      <c r="AT10" s="195" t="s">
        <v>41</v>
      </c>
      <c r="AU10" s="195" t="s">
        <v>41</v>
      </c>
      <c r="AV10" s="132"/>
      <c r="AW10" s="195" t="s">
        <v>40</v>
      </c>
      <c r="AX10" s="195" t="s">
        <v>41</v>
      </c>
      <c r="AY10" s="195" t="s">
        <v>59</v>
      </c>
      <c r="AZ10" s="96"/>
      <c r="BA10" s="195"/>
      <c r="BB10" s="195"/>
      <c r="BC10" s="195" t="s">
        <v>39</v>
      </c>
      <c r="BD10" s="197"/>
      <c r="BE10" s="197"/>
      <c r="BF10" s="197"/>
      <c r="BG10" s="197"/>
      <c r="BH10" s="197" t="s">
        <v>39</v>
      </c>
      <c r="BI10" s="197" t="s">
        <v>60</v>
      </c>
      <c r="BJ10" s="195" t="s">
        <v>38</v>
      </c>
      <c r="BK10" s="195" t="s">
        <v>38</v>
      </c>
      <c r="BL10" s="195" t="s">
        <v>38</v>
      </c>
      <c r="BM10" s="195" t="s">
        <v>38</v>
      </c>
      <c r="BN10" s="195" t="s">
        <v>40</v>
      </c>
      <c r="BO10" s="195" t="s">
        <v>40</v>
      </c>
      <c r="BP10" s="195" t="s">
        <v>40</v>
      </c>
      <c r="BQ10" s="133"/>
      <c r="BR10" s="195" t="s">
        <v>61</v>
      </c>
      <c r="BS10" s="195" t="s">
        <v>40</v>
      </c>
      <c r="BT10" s="195" t="s">
        <v>60</v>
      </c>
      <c r="BU10" s="133"/>
      <c r="BV10" s="197"/>
      <c r="BW10" s="197"/>
      <c r="BX10" s="197"/>
      <c r="BY10" s="197"/>
      <c r="BZ10" s="197" t="s">
        <v>39</v>
      </c>
      <c r="CA10" s="197" t="s">
        <v>60</v>
      </c>
      <c r="CB10" s="195" t="s">
        <v>38</v>
      </c>
      <c r="CC10" s="195" t="s">
        <v>38</v>
      </c>
      <c r="CD10" s="195" t="s">
        <v>38</v>
      </c>
      <c r="CE10" s="195" t="s">
        <v>38</v>
      </c>
      <c r="CF10" s="195" t="s">
        <v>40</v>
      </c>
      <c r="CG10" s="195" t="s">
        <v>40</v>
      </c>
      <c r="CH10" s="195" t="s">
        <v>40</v>
      </c>
      <c r="CI10" s="195" t="s">
        <v>40</v>
      </c>
      <c r="CJ10" s="133"/>
      <c r="CK10" s="195" t="s">
        <v>61</v>
      </c>
      <c r="CL10" s="211" t="s">
        <v>40</v>
      </c>
      <c r="CM10" s="195" t="s">
        <v>60</v>
      </c>
      <c r="CN10" s="195" t="s">
        <v>40</v>
      </c>
      <c r="CO10" s="195" t="s">
        <v>60</v>
      </c>
    </row>
    <row r="11" spans="1:93" ht="39.6" customHeight="1" x14ac:dyDescent="0.25">
      <c r="A11" s="497">
        <v>1</v>
      </c>
      <c r="B11" s="495" t="s">
        <v>76</v>
      </c>
      <c r="C11" s="492" t="s">
        <v>137</v>
      </c>
      <c r="D11" s="31">
        <v>41.28</v>
      </c>
      <c r="E11" s="30">
        <v>1032</v>
      </c>
      <c r="F11" s="32">
        <v>1</v>
      </c>
      <c r="G11" s="30">
        <v>4200</v>
      </c>
      <c r="H11" s="96"/>
      <c r="I11" s="20" t="s">
        <v>77</v>
      </c>
      <c r="J11" s="20" t="s">
        <v>78</v>
      </c>
      <c r="K11" s="20" t="s">
        <v>80</v>
      </c>
      <c r="L11" s="20" t="s">
        <v>83</v>
      </c>
      <c r="M11" s="242">
        <v>0</v>
      </c>
      <c r="N11" s="242">
        <v>100</v>
      </c>
      <c r="O11" s="30">
        <v>0.125</v>
      </c>
      <c r="P11" s="30">
        <v>1.4999999999999999E-2</v>
      </c>
      <c r="Q11" s="199">
        <f>O11+P11</f>
        <v>0.14000000000000001</v>
      </c>
      <c r="R11" s="198">
        <f>Q11*F11*E11</f>
        <v>144.48000000000002</v>
      </c>
      <c r="S11" s="200">
        <f t="shared" ref="S11:S19" si="0">+G11*R11</f>
        <v>606816.00000000012</v>
      </c>
      <c r="T11" s="199">
        <f>(100-N11)%*R11*M11</f>
        <v>0</v>
      </c>
      <c r="U11" s="200">
        <f>S11-T11</f>
        <v>606816.00000000012</v>
      </c>
      <c r="V11" s="88"/>
      <c r="W11" s="201">
        <f>U11*('Front Page'!$H$57)</f>
        <v>379017.27360000007</v>
      </c>
      <c r="X11" s="201">
        <f>R11*'Front Page'!$H$56</f>
        <v>361835.71200000006</v>
      </c>
      <c r="Y11" s="201">
        <f>(W11+X11)*14%</f>
        <v>103719.41798400003</v>
      </c>
      <c r="Z11" s="202">
        <f>W11+X11+Y11</f>
        <v>844572.40358400019</v>
      </c>
      <c r="AA11" s="91"/>
      <c r="AB11" s="20" t="s">
        <v>81</v>
      </c>
      <c r="AC11" s="20" t="s">
        <v>15</v>
      </c>
      <c r="AD11" s="20" t="s">
        <v>82</v>
      </c>
      <c r="AE11" s="20" t="s">
        <v>85</v>
      </c>
      <c r="AF11" s="498">
        <v>1825</v>
      </c>
      <c r="AG11" s="242">
        <v>70</v>
      </c>
      <c r="AH11" s="30">
        <v>3.6999999999999998E-2</v>
      </c>
      <c r="AI11" s="30">
        <v>4.0000000000000001E-3</v>
      </c>
      <c r="AJ11" s="199">
        <f>AH11+AI11</f>
        <v>4.0999999999999995E-2</v>
      </c>
      <c r="AK11" s="198">
        <f t="shared" ref="AK11:AK19" si="1">AJ11*F11*E11</f>
        <v>42.311999999999998</v>
      </c>
      <c r="AL11" s="200">
        <f>AK11*$G11</f>
        <v>177710.4</v>
      </c>
      <c r="AM11" s="256">
        <f>(100-AG11)%*AK11*AF11</f>
        <v>23165.819999999996</v>
      </c>
      <c r="AN11" s="200">
        <f>AL11-AM11</f>
        <v>154544.57999999999</v>
      </c>
      <c r="AO11" s="93"/>
      <c r="AP11" s="36">
        <v>3612000</v>
      </c>
      <c r="AQ11" s="201">
        <f>F11*E11</f>
        <v>1032</v>
      </c>
      <c r="AR11" s="201">
        <f>AN11*('Front Page'!$H$57)</f>
        <v>96528.544668000002</v>
      </c>
      <c r="AS11" s="201">
        <f>AK11*'Front Page'!$H$56</f>
        <v>105966.1728</v>
      </c>
      <c r="AT11" s="201">
        <f>(AR11+AS11)*14%</f>
        <v>28349.260445520005</v>
      </c>
      <c r="AU11" s="201">
        <f>AR11+AS11+AT11</f>
        <v>230843.97791352001</v>
      </c>
      <c r="AV11" s="91"/>
      <c r="AW11" s="205">
        <f t="shared" ref="AW11:AW19" si="2">U11-AN11</f>
        <v>452271.42000000016</v>
      </c>
      <c r="AX11" s="201">
        <f t="shared" ref="AX11:AX19" si="3">Z11-AU11</f>
        <v>613728.42567048012</v>
      </c>
      <c r="AY11" s="206">
        <f>AP11/AX11</f>
        <v>5.8853392623194809</v>
      </c>
      <c r="AZ11" s="96"/>
      <c r="BA11" s="30">
        <v>1032</v>
      </c>
      <c r="BB11" s="32">
        <v>1</v>
      </c>
      <c r="BC11" s="199">
        <f>G11</f>
        <v>4200</v>
      </c>
      <c r="BD11" s="20" t="s">
        <v>77</v>
      </c>
      <c r="BE11" s="20" t="s">
        <v>78</v>
      </c>
      <c r="BF11" s="20" t="s">
        <v>80</v>
      </c>
      <c r="BG11" s="20" t="s">
        <v>83</v>
      </c>
      <c r="BH11" s="256">
        <f>M11</f>
        <v>0</v>
      </c>
      <c r="BI11" s="256">
        <f>N11</f>
        <v>100</v>
      </c>
      <c r="BJ11" s="30">
        <v>0.125</v>
      </c>
      <c r="BK11" s="30">
        <v>1.4999999999999999E-2</v>
      </c>
      <c r="BL11" s="199">
        <f>BJ11+BK11</f>
        <v>0.14000000000000001</v>
      </c>
      <c r="BM11" s="198">
        <f>BL11*BB11*BA11</f>
        <v>144.48000000000002</v>
      </c>
      <c r="BN11" s="200">
        <f t="shared" ref="BN11:BN19" si="4">+G11*BM11</f>
        <v>606816.00000000012</v>
      </c>
      <c r="BO11" s="199">
        <f>(100-BI11)%*BM11*BH11</f>
        <v>0</v>
      </c>
      <c r="BP11" s="200">
        <f>BN11-BO11</f>
        <v>606816.00000000012</v>
      </c>
      <c r="BQ11" s="138"/>
      <c r="BR11" s="141">
        <v>0.1</v>
      </c>
      <c r="BS11" s="200">
        <f t="shared" ref="BS11:BS19" si="5">BR11*G11*BB11*BA11</f>
        <v>433440</v>
      </c>
      <c r="BT11" s="210">
        <f t="shared" ref="BT11:BT19" si="6">100/S11*(BS11-S11)</f>
        <v>-28.571428571428584</v>
      </c>
      <c r="BU11" s="138"/>
      <c r="BV11" s="20" t="s">
        <v>81</v>
      </c>
      <c r="BW11" s="20" t="s">
        <v>15</v>
      </c>
      <c r="BX11" s="20" t="s">
        <v>82</v>
      </c>
      <c r="BY11" s="20" t="s">
        <v>85</v>
      </c>
      <c r="BZ11" s="499">
        <f>AF11</f>
        <v>1825</v>
      </c>
      <c r="CA11" s="256">
        <f>AG11</f>
        <v>70</v>
      </c>
      <c r="CB11" s="30">
        <v>3.6999999999999998E-2</v>
      </c>
      <c r="CC11" s="30">
        <v>4.0000000000000001E-3</v>
      </c>
      <c r="CD11" s="199">
        <f>CB11+CC11</f>
        <v>4.0999999999999995E-2</v>
      </c>
      <c r="CE11" s="198">
        <f t="shared" ref="CE11:CE19" si="7">CD11*BB11*BA11</f>
        <v>42.311999999999998</v>
      </c>
      <c r="CF11" s="200">
        <f>CE11*$G11</f>
        <v>177710.4</v>
      </c>
      <c r="CG11" s="256">
        <f>(100-CA11)%*CE11*BZ11</f>
        <v>23165.819999999996</v>
      </c>
      <c r="CH11" s="200">
        <f>CF11-CG11</f>
        <v>154544.57999999999</v>
      </c>
      <c r="CI11" s="212">
        <f t="shared" ref="CI11:CI19" si="8">BP11-CH11</f>
        <v>452271.42000000016</v>
      </c>
      <c r="CJ11" s="215"/>
      <c r="CK11" s="32">
        <v>4.2000000000000003E-2</v>
      </c>
      <c r="CL11" s="202">
        <f t="shared" ref="CL11:CL19" si="9">CK11*BB11*BA11*BC11</f>
        <v>182044.80000000002</v>
      </c>
      <c r="CM11" s="201">
        <f t="shared" ref="CM11:CM19" si="10">100/AN11*(CL11-AN11)</f>
        <v>17.794360695147013</v>
      </c>
      <c r="CN11" s="201">
        <f t="shared" ref="CN11:CN19" si="11">BS11-CL11</f>
        <v>251395.19999999998</v>
      </c>
      <c r="CO11" s="201">
        <f>(100/BS11) *CN11</f>
        <v>57.999999999999993</v>
      </c>
    </row>
    <row r="12" spans="1:93" x14ac:dyDescent="0.25">
      <c r="A12" s="497">
        <v>2</v>
      </c>
      <c r="B12" s="496"/>
      <c r="C12" s="493" t="s">
        <v>137</v>
      </c>
      <c r="D12" s="31"/>
      <c r="E12" s="30"/>
      <c r="F12" s="32"/>
      <c r="G12" s="30"/>
      <c r="H12" s="96"/>
      <c r="I12" s="20"/>
      <c r="J12" s="20"/>
      <c r="K12" s="20"/>
      <c r="L12" s="20"/>
      <c r="M12" s="242"/>
      <c r="N12" s="242"/>
      <c r="O12" s="30"/>
      <c r="P12" s="30"/>
      <c r="Q12" s="199">
        <f t="shared" ref="Q12:Q19" si="12">O12+P12</f>
        <v>0</v>
      </c>
      <c r="R12" s="198">
        <f t="shared" ref="R12:R19" si="13">Q12*F12*E12</f>
        <v>0</v>
      </c>
      <c r="S12" s="200">
        <f t="shared" si="0"/>
        <v>0</v>
      </c>
      <c r="T12" s="199">
        <f t="shared" ref="T12:T19" si="14">(100-N12)%*R12*M12</f>
        <v>0</v>
      </c>
      <c r="U12" s="200">
        <f t="shared" ref="U12:U19" si="15">S12-T12</f>
        <v>0</v>
      </c>
      <c r="V12" s="88"/>
      <c r="W12" s="201">
        <f>S12*('Front Page'!$H$57)</f>
        <v>0</v>
      </c>
      <c r="X12" s="201">
        <f>R12*'Front Page'!$H$56</f>
        <v>0</v>
      </c>
      <c r="Y12" s="201">
        <f t="shared" ref="Y12:Y19" si="16">(W12+X12)*14%</f>
        <v>0</v>
      </c>
      <c r="Z12" s="202">
        <f t="shared" ref="Z12:Z19" si="17">W12+X12+Y12</f>
        <v>0</v>
      </c>
      <c r="AA12" s="91"/>
      <c r="AB12" s="20"/>
      <c r="AC12" s="20"/>
      <c r="AD12" s="20"/>
      <c r="AE12" s="20"/>
      <c r="AF12" s="498"/>
      <c r="AG12" s="242"/>
      <c r="AH12" s="30"/>
      <c r="AI12" s="30"/>
      <c r="AJ12" s="199">
        <f t="shared" ref="AJ12:AJ19" si="18">AH12+AI12</f>
        <v>0</v>
      </c>
      <c r="AK12" s="198">
        <f t="shared" si="1"/>
        <v>0</v>
      </c>
      <c r="AL12" s="200">
        <f t="shared" ref="AL12:AL19" si="19">AK12*$G12</f>
        <v>0</v>
      </c>
      <c r="AM12" s="256">
        <f t="shared" ref="AM12:AM19" si="20">(100-AG12)%*AK12*AF12</f>
        <v>0</v>
      </c>
      <c r="AN12" s="200">
        <f t="shared" ref="AN12:AN19" si="21">AL12-AM12</f>
        <v>0</v>
      </c>
      <c r="AO12" s="93"/>
      <c r="AP12" s="36"/>
      <c r="AQ12" s="201">
        <f t="shared" ref="AQ12:AQ19" si="22">F12*E12</f>
        <v>0</v>
      </c>
      <c r="AR12" s="201">
        <f>AN12*('Front Page'!$H$57)</f>
        <v>0</v>
      </c>
      <c r="AS12" s="201">
        <f>AK12*'Front Page'!$H$56</f>
        <v>0</v>
      </c>
      <c r="AT12" s="201">
        <f t="shared" ref="AT12:AT19" si="23">(AR12+AS12)*14%</f>
        <v>0</v>
      </c>
      <c r="AU12" s="201">
        <f t="shared" ref="AU12:AU19" si="24">AR12+AS12+AT12</f>
        <v>0</v>
      </c>
      <c r="AV12" s="91"/>
      <c r="AW12" s="205">
        <f t="shared" si="2"/>
        <v>0</v>
      </c>
      <c r="AX12" s="201">
        <f t="shared" si="3"/>
        <v>0</v>
      </c>
      <c r="AY12" s="206" t="e">
        <f t="shared" ref="AY12:AY19" si="25">AP12/AX12</f>
        <v>#DIV/0!</v>
      </c>
      <c r="AZ12" s="96"/>
      <c r="BA12" s="30"/>
      <c r="BB12" s="32"/>
      <c r="BC12" s="199">
        <f t="shared" ref="BC12:BC19" si="26">G12</f>
        <v>0</v>
      </c>
      <c r="BD12" s="20"/>
      <c r="BE12" s="20"/>
      <c r="BF12" s="20"/>
      <c r="BG12" s="20"/>
      <c r="BH12" s="256">
        <f t="shared" ref="BH12:BH19" si="27">M12</f>
        <v>0</v>
      </c>
      <c r="BI12" s="256">
        <f t="shared" ref="BI12:BI19" si="28">N12</f>
        <v>0</v>
      </c>
      <c r="BJ12" s="30"/>
      <c r="BK12" s="30"/>
      <c r="BL12" s="199">
        <f t="shared" ref="BL12:BL19" si="29">BJ12+BK12</f>
        <v>0</v>
      </c>
      <c r="BM12" s="198">
        <f t="shared" ref="BM12:BM19" si="30">BL12*BB12*BA12</f>
        <v>0</v>
      </c>
      <c r="BN12" s="200">
        <f t="shared" si="4"/>
        <v>0</v>
      </c>
      <c r="BO12" s="199">
        <f t="shared" ref="BO12:BO19" si="31">(100-BI12)%*BM12*BH12</f>
        <v>0</v>
      </c>
      <c r="BP12" s="200">
        <f t="shared" ref="BP12:BP19" si="32">BN12-BO12</f>
        <v>0</v>
      </c>
      <c r="BQ12" s="138"/>
      <c r="BR12" s="141"/>
      <c r="BS12" s="200">
        <f t="shared" si="5"/>
        <v>0</v>
      </c>
      <c r="BT12" s="210" t="e">
        <f t="shared" si="6"/>
        <v>#DIV/0!</v>
      </c>
      <c r="BU12" s="138"/>
      <c r="BV12" s="20"/>
      <c r="BW12" s="20"/>
      <c r="BX12" s="20"/>
      <c r="BY12" s="20"/>
      <c r="BZ12" s="499">
        <f t="shared" ref="BZ12:BZ19" si="33">AF12</f>
        <v>0</v>
      </c>
      <c r="CA12" s="256">
        <f t="shared" ref="CA12:CA19" si="34">AG12</f>
        <v>0</v>
      </c>
      <c r="CB12" s="30"/>
      <c r="CC12" s="30"/>
      <c r="CD12" s="199">
        <f t="shared" ref="CD12:CD19" si="35">CB12+CC12</f>
        <v>0</v>
      </c>
      <c r="CE12" s="198">
        <f t="shared" si="7"/>
        <v>0</v>
      </c>
      <c r="CF12" s="200">
        <f t="shared" ref="CF12:CF19" si="36">CE12*$G12</f>
        <v>0</v>
      </c>
      <c r="CG12" s="256">
        <f t="shared" ref="CG12:CG18" si="37">(100-CA12)%*CE12*BZ12</f>
        <v>0</v>
      </c>
      <c r="CH12" s="200">
        <f t="shared" ref="CH12:CH19" si="38">CF12-CG12</f>
        <v>0</v>
      </c>
      <c r="CI12" s="212">
        <f t="shared" si="8"/>
        <v>0</v>
      </c>
      <c r="CJ12" s="215"/>
      <c r="CK12" s="32"/>
      <c r="CL12" s="202">
        <f t="shared" si="9"/>
        <v>0</v>
      </c>
      <c r="CM12" s="201" t="e">
        <f t="shared" si="10"/>
        <v>#DIV/0!</v>
      </c>
      <c r="CN12" s="201">
        <f t="shared" si="11"/>
        <v>0</v>
      </c>
      <c r="CO12" s="201" t="e">
        <f t="shared" ref="CO12:CO19" si="39">(100/BS12) *CN12</f>
        <v>#DIV/0!</v>
      </c>
    </row>
    <row r="13" spans="1:93" x14ac:dyDescent="0.25">
      <c r="A13" s="497">
        <v>3</v>
      </c>
      <c r="B13" s="495"/>
      <c r="C13" s="492"/>
      <c r="D13" s="31"/>
      <c r="E13" s="30"/>
      <c r="F13" s="32"/>
      <c r="G13" s="30"/>
      <c r="H13" s="96"/>
      <c r="I13" s="20"/>
      <c r="J13" s="20"/>
      <c r="K13" s="20"/>
      <c r="L13" s="20"/>
      <c r="M13" s="242"/>
      <c r="N13" s="242"/>
      <c r="O13" s="30"/>
      <c r="P13" s="30"/>
      <c r="Q13" s="199">
        <f t="shared" si="12"/>
        <v>0</v>
      </c>
      <c r="R13" s="198">
        <f t="shared" si="13"/>
        <v>0</v>
      </c>
      <c r="S13" s="200">
        <f t="shared" si="0"/>
        <v>0</v>
      </c>
      <c r="T13" s="199">
        <f t="shared" si="14"/>
        <v>0</v>
      </c>
      <c r="U13" s="200">
        <f t="shared" si="15"/>
        <v>0</v>
      </c>
      <c r="V13" s="88"/>
      <c r="W13" s="201">
        <f>S13*('Front Page'!$H$57)</f>
        <v>0</v>
      </c>
      <c r="X13" s="201">
        <f>R13*'Front Page'!$H$56</f>
        <v>0</v>
      </c>
      <c r="Y13" s="201">
        <f t="shared" si="16"/>
        <v>0</v>
      </c>
      <c r="Z13" s="202">
        <f t="shared" si="17"/>
        <v>0</v>
      </c>
      <c r="AA13" s="91"/>
      <c r="AB13" s="20"/>
      <c r="AC13" s="20"/>
      <c r="AD13" s="20"/>
      <c r="AE13" s="20"/>
      <c r="AF13" s="498"/>
      <c r="AG13" s="242"/>
      <c r="AH13" s="30"/>
      <c r="AI13" s="30"/>
      <c r="AJ13" s="199">
        <f t="shared" si="18"/>
        <v>0</v>
      </c>
      <c r="AK13" s="198">
        <f t="shared" si="1"/>
        <v>0</v>
      </c>
      <c r="AL13" s="200">
        <f t="shared" si="19"/>
        <v>0</v>
      </c>
      <c r="AM13" s="256">
        <f t="shared" si="20"/>
        <v>0</v>
      </c>
      <c r="AN13" s="200">
        <f t="shared" si="21"/>
        <v>0</v>
      </c>
      <c r="AO13" s="93"/>
      <c r="AP13" s="36"/>
      <c r="AQ13" s="201">
        <f t="shared" si="22"/>
        <v>0</v>
      </c>
      <c r="AR13" s="201">
        <f>AN13*('Front Page'!$H$57)</f>
        <v>0</v>
      </c>
      <c r="AS13" s="201">
        <f>AK13*'Front Page'!$H$56</f>
        <v>0</v>
      </c>
      <c r="AT13" s="201">
        <f t="shared" si="23"/>
        <v>0</v>
      </c>
      <c r="AU13" s="201">
        <f t="shared" si="24"/>
        <v>0</v>
      </c>
      <c r="AV13" s="91"/>
      <c r="AW13" s="205">
        <f t="shared" si="2"/>
        <v>0</v>
      </c>
      <c r="AX13" s="201">
        <f t="shared" si="3"/>
        <v>0</v>
      </c>
      <c r="AY13" s="206" t="e">
        <f t="shared" si="25"/>
        <v>#DIV/0!</v>
      </c>
      <c r="AZ13" s="96"/>
      <c r="BA13" s="30"/>
      <c r="BB13" s="32"/>
      <c r="BC13" s="199">
        <f t="shared" si="26"/>
        <v>0</v>
      </c>
      <c r="BD13" s="20"/>
      <c r="BE13" s="20"/>
      <c r="BF13" s="20"/>
      <c r="BG13" s="20"/>
      <c r="BH13" s="256">
        <f t="shared" si="27"/>
        <v>0</v>
      </c>
      <c r="BI13" s="256">
        <f t="shared" si="28"/>
        <v>0</v>
      </c>
      <c r="BJ13" s="30"/>
      <c r="BK13" s="30"/>
      <c r="BL13" s="199">
        <f t="shared" si="29"/>
        <v>0</v>
      </c>
      <c r="BM13" s="198">
        <f t="shared" si="30"/>
        <v>0</v>
      </c>
      <c r="BN13" s="200">
        <f t="shared" si="4"/>
        <v>0</v>
      </c>
      <c r="BO13" s="199">
        <f t="shared" si="31"/>
        <v>0</v>
      </c>
      <c r="BP13" s="200">
        <f t="shared" si="32"/>
        <v>0</v>
      </c>
      <c r="BQ13" s="138"/>
      <c r="BR13" s="141"/>
      <c r="BS13" s="200">
        <f t="shared" si="5"/>
        <v>0</v>
      </c>
      <c r="BT13" s="210" t="e">
        <f t="shared" si="6"/>
        <v>#DIV/0!</v>
      </c>
      <c r="BU13" s="138"/>
      <c r="BV13" s="20"/>
      <c r="BW13" s="20"/>
      <c r="BX13" s="20"/>
      <c r="BY13" s="20"/>
      <c r="BZ13" s="499">
        <f t="shared" si="33"/>
        <v>0</v>
      </c>
      <c r="CA13" s="256">
        <f t="shared" si="34"/>
        <v>0</v>
      </c>
      <c r="CB13" s="30"/>
      <c r="CC13" s="30"/>
      <c r="CD13" s="199">
        <f t="shared" si="35"/>
        <v>0</v>
      </c>
      <c r="CE13" s="198">
        <f t="shared" si="7"/>
        <v>0</v>
      </c>
      <c r="CF13" s="200">
        <f t="shared" si="36"/>
        <v>0</v>
      </c>
      <c r="CG13" s="256">
        <f t="shared" si="37"/>
        <v>0</v>
      </c>
      <c r="CH13" s="200">
        <f t="shared" si="38"/>
        <v>0</v>
      </c>
      <c r="CI13" s="212">
        <f t="shared" si="8"/>
        <v>0</v>
      </c>
      <c r="CJ13" s="215"/>
      <c r="CK13" s="32"/>
      <c r="CL13" s="202">
        <f t="shared" si="9"/>
        <v>0</v>
      </c>
      <c r="CM13" s="201" t="e">
        <f t="shared" si="10"/>
        <v>#DIV/0!</v>
      </c>
      <c r="CN13" s="201">
        <f t="shared" si="11"/>
        <v>0</v>
      </c>
      <c r="CO13" s="201" t="e">
        <f t="shared" si="39"/>
        <v>#DIV/0!</v>
      </c>
    </row>
    <row r="14" spans="1:93" x14ac:dyDescent="0.25">
      <c r="A14" s="497">
        <v>4</v>
      </c>
      <c r="B14" s="495"/>
      <c r="C14" s="492"/>
      <c r="D14" s="31"/>
      <c r="E14" s="30"/>
      <c r="F14" s="32"/>
      <c r="G14" s="30"/>
      <c r="H14" s="96"/>
      <c r="I14" s="20"/>
      <c r="J14" s="20"/>
      <c r="K14" s="20"/>
      <c r="L14" s="20"/>
      <c r="M14" s="242"/>
      <c r="N14" s="242"/>
      <c r="O14" s="30"/>
      <c r="P14" s="30"/>
      <c r="Q14" s="199">
        <f t="shared" si="12"/>
        <v>0</v>
      </c>
      <c r="R14" s="198">
        <f t="shared" si="13"/>
        <v>0</v>
      </c>
      <c r="S14" s="200">
        <f t="shared" si="0"/>
        <v>0</v>
      </c>
      <c r="T14" s="199">
        <f t="shared" si="14"/>
        <v>0</v>
      </c>
      <c r="U14" s="200">
        <f t="shared" si="15"/>
        <v>0</v>
      </c>
      <c r="V14" s="88"/>
      <c r="W14" s="201">
        <f>S14*('Front Page'!$H$57)</f>
        <v>0</v>
      </c>
      <c r="X14" s="201">
        <f>R14*'Front Page'!$H$56</f>
        <v>0</v>
      </c>
      <c r="Y14" s="201">
        <f t="shared" si="16"/>
        <v>0</v>
      </c>
      <c r="Z14" s="202">
        <f t="shared" si="17"/>
        <v>0</v>
      </c>
      <c r="AA14" s="91"/>
      <c r="AB14" s="20"/>
      <c r="AC14" s="20"/>
      <c r="AD14" s="20"/>
      <c r="AE14" s="20"/>
      <c r="AF14" s="498"/>
      <c r="AG14" s="242"/>
      <c r="AH14" s="30"/>
      <c r="AI14" s="30"/>
      <c r="AJ14" s="199">
        <f t="shared" si="18"/>
        <v>0</v>
      </c>
      <c r="AK14" s="198">
        <f t="shared" si="1"/>
        <v>0</v>
      </c>
      <c r="AL14" s="200">
        <f t="shared" si="19"/>
        <v>0</v>
      </c>
      <c r="AM14" s="256">
        <f t="shared" si="20"/>
        <v>0</v>
      </c>
      <c r="AN14" s="200">
        <f t="shared" si="21"/>
        <v>0</v>
      </c>
      <c r="AO14" s="93"/>
      <c r="AP14" s="36"/>
      <c r="AQ14" s="201">
        <f t="shared" si="22"/>
        <v>0</v>
      </c>
      <c r="AR14" s="201">
        <f>AN14*('Front Page'!$H$57)</f>
        <v>0</v>
      </c>
      <c r="AS14" s="201">
        <f>AK14*'Front Page'!$H$56</f>
        <v>0</v>
      </c>
      <c r="AT14" s="201">
        <f t="shared" si="23"/>
        <v>0</v>
      </c>
      <c r="AU14" s="201">
        <f t="shared" si="24"/>
        <v>0</v>
      </c>
      <c r="AV14" s="91"/>
      <c r="AW14" s="205">
        <f t="shared" si="2"/>
        <v>0</v>
      </c>
      <c r="AX14" s="201">
        <f t="shared" si="3"/>
        <v>0</v>
      </c>
      <c r="AY14" s="206" t="e">
        <f t="shared" si="25"/>
        <v>#DIV/0!</v>
      </c>
      <c r="AZ14" s="96"/>
      <c r="BA14" s="30"/>
      <c r="BB14" s="32"/>
      <c r="BC14" s="199">
        <f t="shared" si="26"/>
        <v>0</v>
      </c>
      <c r="BD14" s="20"/>
      <c r="BE14" s="20"/>
      <c r="BF14" s="20"/>
      <c r="BG14" s="20"/>
      <c r="BH14" s="256">
        <f t="shared" si="27"/>
        <v>0</v>
      </c>
      <c r="BI14" s="256">
        <f t="shared" si="28"/>
        <v>0</v>
      </c>
      <c r="BJ14" s="30"/>
      <c r="BK14" s="30"/>
      <c r="BL14" s="199">
        <f t="shared" si="29"/>
        <v>0</v>
      </c>
      <c r="BM14" s="198">
        <f t="shared" si="30"/>
        <v>0</v>
      </c>
      <c r="BN14" s="200">
        <f t="shared" si="4"/>
        <v>0</v>
      </c>
      <c r="BO14" s="199">
        <f t="shared" si="31"/>
        <v>0</v>
      </c>
      <c r="BP14" s="200">
        <f t="shared" si="32"/>
        <v>0</v>
      </c>
      <c r="BQ14" s="138"/>
      <c r="BR14" s="141"/>
      <c r="BS14" s="200">
        <f t="shared" si="5"/>
        <v>0</v>
      </c>
      <c r="BT14" s="210" t="e">
        <f t="shared" si="6"/>
        <v>#DIV/0!</v>
      </c>
      <c r="BU14" s="138"/>
      <c r="BV14" s="20"/>
      <c r="BW14" s="20"/>
      <c r="BX14" s="20"/>
      <c r="BY14" s="20"/>
      <c r="BZ14" s="499">
        <f t="shared" si="33"/>
        <v>0</v>
      </c>
      <c r="CA14" s="256">
        <f t="shared" si="34"/>
        <v>0</v>
      </c>
      <c r="CB14" s="30"/>
      <c r="CC14" s="30"/>
      <c r="CD14" s="199">
        <f t="shared" si="35"/>
        <v>0</v>
      </c>
      <c r="CE14" s="198">
        <f t="shared" si="7"/>
        <v>0</v>
      </c>
      <c r="CF14" s="200">
        <f t="shared" si="36"/>
        <v>0</v>
      </c>
      <c r="CG14" s="256">
        <f t="shared" si="37"/>
        <v>0</v>
      </c>
      <c r="CH14" s="200">
        <f t="shared" si="38"/>
        <v>0</v>
      </c>
      <c r="CI14" s="212">
        <f t="shared" si="8"/>
        <v>0</v>
      </c>
      <c r="CJ14" s="215"/>
      <c r="CK14" s="32"/>
      <c r="CL14" s="202">
        <f t="shared" si="9"/>
        <v>0</v>
      </c>
      <c r="CM14" s="201" t="e">
        <f t="shared" si="10"/>
        <v>#DIV/0!</v>
      </c>
      <c r="CN14" s="201">
        <f t="shared" si="11"/>
        <v>0</v>
      </c>
      <c r="CO14" s="201" t="e">
        <f t="shared" si="39"/>
        <v>#DIV/0!</v>
      </c>
    </row>
    <row r="15" spans="1:93" x14ac:dyDescent="0.25">
      <c r="A15" s="497">
        <v>5</v>
      </c>
      <c r="B15" s="496"/>
      <c r="C15" s="493"/>
      <c r="D15" s="31"/>
      <c r="E15" s="30"/>
      <c r="F15" s="32"/>
      <c r="G15" s="30"/>
      <c r="H15" s="96"/>
      <c r="I15" s="20"/>
      <c r="J15" s="20"/>
      <c r="K15" s="20"/>
      <c r="L15" s="20"/>
      <c r="M15" s="242"/>
      <c r="N15" s="242"/>
      <c r="O15" s="30"/>
      <c r="P15" s="30"/>
      <c r="Q15" s="199">
        <f t="shared" si="12"/>
        <v>0</v>
      </c>
      <c r="R15" s="198">
        <f t="shared" si="13"/>
        <v>0</v>
      </c>
      <c r="S15" s="200">
        <f t="shared" si="0"/>
        <v>0</v>
      </c>
      <c r="T15" s="199">
        <f t="shared" si="14"/>
        <v>0</v>
      </c>
      <c r="U15" s="200">
        <f t="shared" si="15"/>
        <v>0</v>
      </c>
      <c r="V15" s="88"/>
      <c r="W15" s="201">
        <f>S15*('Front Page'!$H$57)</f>
        <v>0</v>
      </c>
      <c r="X15" s="201">
        <f>R15*'Front Page'!$H$56</f>
        <v>0</v>
      </c>
      <c r="Y15" s="201">
        <f t="shared" si="16"/>
        <v>0</v>
      </c>
      <c r="Z15" s="202">
        <f t="shared" si="17"/>
        <v>0</v>
      </c>
      <c r="AA15" s="91"/>
      <c r="AB15" s="20"/>
      <c r="AC15" s="20"/>
      <c r="AD15" s="20"/>
      <c r="AE15" s="20"/>
      <c r="AF15" s="498"/>
      <c r="AG15" s="242"/>
      <c r="AH15" s="30"/>
      <c r="AI15" s="30"/>
      <c r="AJ15" s="199">
        <f t="shared" si="18"/>
        <v>0</v>
      </c>
      <c r="AK15" s="198">
        <f t="shared" si="1"/>
        <v>0</v>
      </c>
      <c r="AL15" s="200">
        <f t="shared" si="19"/>
        <v>0</v>
      </c>
      <c r="AM15" s="256">
        <f t="shared" si="20"/>
        <v>0</v>
      </c>
      <c r="AN15" s="200">
        <f t="shared" si="21"/>
        <v>0</v>
      </c>
      <c r="AO15" s="93"/>
      <c r="AP15" s="36"/>
      <c r="AQ15" s="201">
        <f t="shared" si="22"/>
        <v>0</v>
      </c>
      <c r="AR15" s="201">
        <f>AN15*('Front Page'!$H$57)</f>
        <v>0</v>
      </c>
      <c r="AS15" s="201">
        <f>AK15*'Front Page'!$H$56</f>
        <v>0</v>
      </c>
      <c r="AT15" s="201">
        <f t="shared" si="23"/>
        <v>0</v>
      </c>
      <c r="AU15" s="201">
        <f t="shared" si="24"/>
        <v>0</v>
      </c>
      <c r="AV15" s="91"/>
      <c r="AW15" s="205">
        <f t="shared" si="2"/>
        <v>0</v>
      </c>
      <c r="AX15" s="201">
        <f t="shared" si="3"/>
        <v>0</v>
      </c>
      <c r="AY15" s="206" t="e">
        <f t="shared" si="25"/>
        <v>#DIV/0!</v>
      </c>
      <c r="AZ15" s="96"/>
      <c r="BA15" s="30"/>
      <c r="BB15" s="32"/>
      <c r="BC15" s="199">
        <f t="shared" si="26"/>
        <v>0</v>
      </c>
      <c r="BD15" s="20"/>
      <c r="BE15" s="20"/>
      <c r="BF15" s="20"/>
      <c r="BG15" s="20"/>
      <c r="BH15" s="256">
        <f t="shared" si="27"/>
        <v>0</v>
      </c>
      <c r="BI15" s="256">
        <f t="shared" si="28"/>
        <v>0</v>
      </c>
      <c r="BJ15" s="30"/>
      <c r="BK15" s="30"/>
      <c r="BL15" s="199">
        <f t="shared" si="29"/>
        <v>0</v>
      </c>
      <c r="BM15" s="198">
        <f t="shared" si="30"/>
        <v>0</v>
      </c>
      <c r="BN15" s="200">
        <f t="shared" si="4"/>
        <v>0</v>
      </c>
      <c r="BO15" s="199">
        <f t="shared" si="31"/>
        <v>0</v>
      </c>
      <c r="BP15" s="200">
        <f t="shared" si="32"/>
        <v>0</v>
      </c>
      <c r="BQ15" s="138"/>
      <c r="BR15" s="141"/>
      <c r="BS15" s="200">
        <f t="shared" si="5"/>
        <v>0</v>
      </c>
      <c r="BT15" s="210" t="e">
        <f t="shared" si="6"/>
        <v>#DIV/0!</v>
      </c>
      <c r="BU15" s="138"/>
      <c r="BV15" s="20"/>
      <c r="BW15" s="20"/>
      <c r="BX15" s="20"/>
      <c r="BY15" s="20"/>
      <c r="BZ15" s="499">
        <f t="shared" si="33"/>
        <v>0</v>
      </c>
      <c r="CA15" s="256">
        <f t="shared" si="34"/>
        <v>0</v>
      </c>
      <c r="CB15" s="30"/>
      <c r="CC15" s="30"/>
      <c r="CD15" s="199">
        <f t="shared" si="35"/>
        <v>0</v>
      </c>
      <c r="CE15" s="198">
        <f t="shared" si="7"/>
        <v>0</v>
      </c>
      <c r="CF15" s="200">
        <f t="shared" si="36"/>
        <v>0</v>
      </c>
      <c r="CG15" s="256">
        <f t="shared" si="37"/>
        <v>0</v>
      </c>
      <c r="CH15" s="200">
        <f t="shared" si="38"/>
        <v>0</v>
      </c>
      <c r="CI15" s="212">
        <f t="shared" si="8"/>
        <v>0</v>
      </c>
      <c r="CJ15" s="215"/>
      <c r="CK15" s="32"/>
      <c r="CL15" s="202">
        <f t="shared" si="9"/>
        <v>0</v>
      </c>
      <c r="CM15" s="201" t="e">
        <f t="shared" si="10"/>
        <v>#DIV/0!</v>
      </c>
      <c r="CN15" s="201">
        <f t="shared" si="11"/>
        <v>0</v>
      </c>
      <c r="CO15" s="201" t="e">
        <f t="shared" si="39"/>
        <v>#DIV/0!</v>
      </c>
    </row>
    <row r="16" spans="1:93" x14ac:dyDescent="0.25">
      <c r="A16" s="497">
        <v>6</v>
      </c>
      <c r="B16" s="496"/>
      <c r="C16" s="493"/>
      <c r="D16" s="31"/>
      <c r="E16" s="30"/>
      <c r="F16" s="32"/>
      <c r="G16" s="30"/>
      <c r="H16" s="96"/>
      <c r="I16" s="20"/>
      <c r="J16" s="20"/>
      <c r="K16" s="20"/>
      <c r="L16" s="20"/>
      <c r="M16" s="242"/>
      <c r="N16" s="242"/>
      <c r="O16" s="30"/>
      <c r="P16" s="30"/>
      <c r="Q16" s="199">
        <f t="shared" si="12"/>
        <v>0</v>
      </c>
      <c r="R16" s="198">
        <f t="shared" si="13"/>
        <v>0</v>
      </c>
      <c r="S16" s="200">
        <f t="shared" si="0"/>
        <v>0</v>
      </c>
      <c r="T16" s="199">
        <f t="shared" si="14"/>
        <v>0</v>
      </c>
      <c r="U16" s="200">
        <f t="shared" si="15"/>
        <v>0</v>
      </c>
      <c r="V16" s="88"/>
      <c r="W16" s="201">
        <f>S16*('Front Page'!$H$57)</f>
        <v>0</v>
      </c>
      <c r="X16" s="201">
        <f>R16*'Front Page'!$H$56</f>
        <v>0</v>
      </c>
      <c r="Y16" s="201">
        <f t="shared" si="16"/>
        <v>0</v>
      </c>
      <c r="Z16" s="202">
        <f t="shared" si="17"/>
        <v>0</v>
      </c>
      <c r="AA16" s="91"/>
      <c r="AB16" s="20"/>
      <c r="AC16" s="20"/>
      <c r="AD16" s="20"/>
      <c r="AE16" s="20"/>
      <c r="AF16" s="498"/>
      <c r="AG16" s="242"/>
      <c r="AH16" s="30"/>
      <c r="AI16" s="30"/>
      <c r="AJ16" s="199">
        <f t="shared" si="18"/>
        <v>0</v>
      </c>
      <c r="AK16" s="198">
        <f t="shared" si="1"/>
        <v>0</v>
      </c>
      <c r="AL16" s="200">
        <f t="shared" si="19"/>
        <v>0</v>
      </c>
      <c r="AM16" s="256">
        <f t="shared" si="20"/>
        <v>0</v>
      </c>
      <c r="AN16" s="200">
        <f t="shared" si="21"/>
        <v>0</v>
      </c>
      <c r="AO16" s="93"/>
      <c r="AP16" s="36"/>
      <c r="AQ16" s="201">
        <f t="shared" si="22"/>
        <v>0</v>
      </c>
      <c r="AR16" s="201">
        <f>AN16*('Front Page'!$H$57)</f>
        <v>0</v>
      </c>
      <c r="AS16" s="201">
        <f>AK16*'Front Page'!$H$56</f>
        <v>0</v>
      </c>
      <c r="AT16" s="201">
        <f t="shared" si="23"/>
        <v>0</v>
      </c>
      <c r="AU16" s="201">
        <f t="shared" si="24"/>
        <v>0</v>
      </c>
      <c r="AV16" s="91"/>
      <c r="AW16" s="205">
        <f t="shared" si="2"/>
        <v>0</v>
      </c>
      <c r="AX16" s="201">
        <f t="shared" si="3"/>
        <v>0</v>
      </c>
      <c r="AY16" s="206" t="e">
        <f t="shared" si="25"/>
        <v>#DIV/0!</v>
      </c>
      <c r="AZ16" s="96"/>
      <c r="BA16" s="30"/>
      <c r="BB16" s="32"/>
      <c r="BC16" s="199">
        <f t="shared" si="26"/>
        <v>0</v>
      </c>
      <c r="BD16" s="20"/>
      <c r="BE16" s="20"/>
      <c r="BF16" s="20"/>
      <c r="BG16" s="20"/>
      <c r="BH16" s="256">
        <f t="shared" si="27"/>
        <v>0</v>
      </c>
      <c r="BI16" s="256">
        <f t="shared" si="28"/>
        <v>0</v>
      </c>
      <c r="BJ16" s="30"/>
      <c r="BK16" s="30"/>
      <c r="BL16" s="199">
        <f t="shared" si="29"/>
        <v>0</v>
      </c>
      <c r="BM16" s="198">
        <f t="shared" si="30"/>
        <v>0</v>
      </c>
      <c r="BN16" s="200">
        <f t="shared" si="4"/>
        <v>0</v>
      </c>
      <c r="BO16" s="199">
        <f t="shared" si="31"/>
        <v>0</v>
      </c>
      <c r="BP16" s="200">
        <f t="shared" si="32"/>
        <v>0</v>
      </c>
      <c r="BQ16" s="138"/>
      <c r="BR16" s="141"/>
      <c r="BS16" s="200">
        <f t="shared" si="5"/>
        <v>0</v>
      </c>
      <c r="BT16" s="210" t="e">
        <f t="shared" si="6"/>
        <v>#DIV/0!</v>
      </c>
      <c r="BU16" s="138"/>
      <c r="BV16" s="20"/>
      <c r="BW16" s="20"/>
      <c r="BX16" s="20"/>
      <c r="BY16" s="20"/>
      <c r="BZ16" s="499">
        <f t="shared" si="33"/>
        <v>0</v>
      </c>
      <c r="CA16" s="256">
        <f t="shared" si="34"/>
        <v>0</v>
      </c>
      <c r="CB16" s="30"/>
      <c r="CC16" s="30"/>
      <c r="CD16" s="199">
        <f t="shared" si="35"/>
        <v>0</v>
      </c>
      <c r="CE16" s="198">
        <f t="shared" si="7"/>
        <v>0</v>
      </c>
      <c r="CF16" s="200">
        <f t="shared" si="36"/>
        <v>0</v>
      </c>
      <c r="CG16" s="256">
        <f t="shared" si="37"/>
        <v>0</v>
      </c>
      <c r="CH16" s="200">
        <f t="shared" si="38"/>
        <v>0</v>
      </c>
      <c r="CI16" s="212">
        <f t="shared" si="8"/>
        <v>0</v>
      </c>
      <c r="CJ16" s="215"/>
      <c r="CK16" s="32"/>
      <c r="CL16" s="202">
        <f t="shared" si="9"/>
        <v>0</v>
      </c>
      <c r="CM16" s="201" t="e">
        <f t="shared" si="10"/>
        <v>#DIV/0!</v>
      </c>
      <c r="CN16" s="201">
        <f t="shared" si="11"/>
        <v>0</v>
      </c>
      <c r="CO16" s="201" t="e">
        <f t="shared" si="39"/>
        <v>#DIV/0!</v>
      </c>
    </row>
    <row r="17" spans="1:93" x14ac:dyDescent="0.25">
      <c r="A17" s="497">
        <v>7</v>
      </c>
      <c r="B17" s="496"/>
      <c r="C17" s="493"/>
      <c r="D17" s="31"/>
      <c r="E17" s="30"/>
      <c r="F17" s="32"/>
      <c r="G17" s="30"/>
      <c r="H17" s="96"/>
      <c r="I17" s="20"/>
      <c r="J17" s="20"/>
      <c r="K17" s="20"/>
      <c r="L17" s="20"/>
      <c r="M17" s="242"/>
      <c r="N17" s="242"/>
      <c r="O17" s="30"/>
      <c r="P17" s="30"/>
      <c r="Q17" s="199">
        <f t="shared" si="12"/>
        <v>0</v>
      </c>
      <c r="R17" s="198">
        <f t="shared" si="13"/>
        <v>0</v>
      </c>
      <c r="S17" s="200">
        <f t="shared" si="0"/>
        <v>0</v>
      </c>
      <c r="T17" s="199">
        <f t="shared" si="14"/>
        <v>0</v>
      </c>
      <c r="U17" s="200">
        <f t="shared" si="15"/>
        <v>0</v>
      </c>
      <c r="V17" s="88"/>
      <c r="W17" s="201">
        <f>S17*('Front Page'!$H$57)</f>
        <v>0</v>
      </c>
      <c r="X17" s="201">
        <f>R17*'Front Page'!$H$56</f>
        <v>0</v>
      </c>
      <c r="Y17" s="201">
        <f t="shared" si="16"/>
        <v>0</v>
      </c>
      <c r="Z17" s="202">
        <f t="shared" si="17"/>
        <v>0</v>
      </c>
      <c r="AA17" s="91"/>
      <c r="AB17" s="20"/>
      <c r="AC17" s="20"/>
      <c r="AD17" s="20"/>
      <c r="AE17" s="20"/>
      <c r="AF17" s="498"/>
      <c r="AG17" s="242"/>
      <c r="AH17" s="30"/>
      <c r="AI17" s="30"/>
      <c r="AJ17" s="199">
        <f t="shared" si="18"/>
        <v>0</v>
      </c>
      <c r="AK17" s="198">
        <f t="shared" si="1"/>
        <v>0</v>
      </c>
      <c r="AL17" s="200">
        <f t="shared" si="19"/>
        <v>0</v>
      </c>
      <c r="AM17" s="256">
        <f t="shared" si="20"/>
        <v>0</v>
      </c>
      <c r="AN17" s="200">
        <f t="shared" si="21"/>
        <v>0</v>
      </c>
      <c r="AO17" s="93"/>
      <c r="AP17" s="36"/>
      <c r="AQ17" s="201">
        <f t="shared" si="22"/>
        <v>0</v>
      </c>
      <c r="AR17" s="201">
        <f>AN17*('Front Page'!$H$57)</f>
        <v>0</v>
      </c>
      <c r="AS17" s="201">
        <f>AK17*'Front Page'!$H$56</f>
        <v>0</v>
      </c>
      <c r="AT17" s="201">
        <f t="shared" si="23"/>
        <v>0</v>
      </c>
      <c r="AU17" s="201">
        <f t="shared" si="24"/>
        <v>0</v>
      </c>
      <c r="AV17" s="91"/>
      <c r="AW17" s="205">
        <f t="shared" si="2"/>
        <v>0</v>
      </c>
      <c r="AX17" s="201">
        <f t="shared" si="3"/>
        <v>0</v>
      </c>
      <c r="AY17" s="206" t="e">
        <f t="shared" si="25"/>
        <v>#DIV/0!</v>
      </c>
      <c r="AZ17" s="96"/>
      <c r="BA17" s="30"/>
      <c r="BB17" s="32"/>
      <c r="BC17" s="199">
        <f t="shared" si="26"/>
        <v>0</v>
      </c>
      <c r="BD17" s="20"/>
      <c r="BE17" s="20"/>
      <c r="BF17" s="20"/>
      <c r="BG17" s="20"/>
      <c r="BH17" s="256">
        <f t="shared" si="27"/>
        <v>0</v>
      </c>
      <c r="BI17" s="256">
        <f t="shared" si="28"/>
        <v>0</v>
      </c>
      <c r="BJ17" s="30"/>
      <c r="BK17" s="30"/>
      <c r="BL17" s="199">
        <f t="shared" si="29"/>
        <v>0</v>
      </c>
      <c r="BM17" s="198">
        <f t="shared" si="30"/>
        <v>0</v>
      </c>
      <c r="BN17" s="200">
        <f t="shared" si="4"/>
        <v>0</v>
      </c>
      <c r="BO17" s="199">
        <f t="shared" si="31"/>
        <v>0</v>
      </c>
      <c r="BP17" s="200">
        <f t="shared" si="32"/>
        <v>0</v>
      </c>
      <c r="BQ17" s="138"/>
      <c r="BR17" s="141"/>
      <c r="BS17" s="200">
        <f t="shared" si="5"/>
        <v>0</v>
      </c>
      <c r="BT17" s="210" t="e">
        <f t="shared" si="6"/>
        <v>#DIV/0!</v>
      </c>
      <c r="BU17" s="138"/>
      <c r="BV17" s="20"/>
      <c r="BW17" s="20"/>
      <c r="BX17" s="20"/>
      <c r="BY17" s="20"/>
      <c r="BZ17" s="499">
        <f t="shared" si="33"/>
        <v>0</v>
      </c>
      <c r="CA17" s="256">
        <f t="shared" si="34"/>
        <v>0</v>
      </c>
      <c r="CB17" s="30"/>
      <c r="CC17" s="30"/>
      <c r="CD17" s="199">
        <f t="shared" si="35"/>
        <v>0</v>
      </c>
      <c r="CE17" s="198">
        <f t="shared" si="7"/>
        <v>0</v>
      </c>
      <c r="CF17" s="200">
        <f t="shared" si="36"/>
        <v>0</v>
      </c>
      <c r="CG17" s="256">
        <f t="shared" si="37"/>
        <v>0</v>
      </c>
      <c r="CH17" s="200">
        <f t="shared" si="38"/>
        <v>0</v>
      </c>
      <c r="CI17" s="212">
        <f t="shared" si="8"/>
        <v>0</v>
      </c>
      <c r="CJ17" s="215"/>
      <c r="CK17" s="32"/>
      <c r="CL17" s="202">
        <f t="shared" si="9"/>
        <v>0</v>
      </c>
      <c r="CM17" s="201" t="e">
        <f t="shared" si="10"/>
        <v>#DIV/0!</v>
      </c>
      <c r="CN17" s="201">
        <f t="shared" si="11"/>
        <v>0</v>
      </c>
      <c r="CO17" s="201" t="e">
        <f t="shared" si="39"/>
        <v>#DIV/0!</v>
      </c>
    </row>
    <row r="18" spans="1:93" x14ac:dyDescent="0.25">
      <c r="A18" s="497">
        <v>8</v>
      </c>
      <c r="B18" s="496"/>
      <c r="C18" s="493"/>
      <c r="D18" s="31"/>
      <c r="E18" s="30"/>
      <c r="F18" s="32"/>
      <c r="G18" s="30"/>
      <c r="H18" s="96"/>
      <c r="I18" s="20"/>
      <c r="J18" s="20"/>
      <c r="K18" s="20"/>
      <c r="L18" s="20"/>
      <c r="M18" s="242"/>
      <c r="N18" s="242"/>
      <c r="O18" s="30"/>
      <c r="P18" s="30"/>
      <c r="Q18" s="199">
        <f t="shared" si="12"/>
        <v>0</v>
      </c>
      <c r="R18" s="198">
        <f t="shared" si="13"/>
        <v>0</v>
      </c>
      <c r="S18" s="200">
        <f t="shared" si="0"/>
        <v>0</v>
      </c>
      <c r="T18" s="199">
        <f t="shared" si="14"/>
        <v>0</v>
      </c>
      <c r="U18" s="200">
        <f t="shared" si="15"/>
        <v>0</v>
      </c>
      <c r="V18" s="88"/>
      <c r="W18" s="201">
        <f>S18*('Front Page'!$H$57)</f>
        <v>0</v>
      </c>
      <c r="X18" s="201">
        <f>R18*'Front Page'!$H$56</f>
        <v>0</v>
      </c>
      <c r="Y18" s="201">
        <f t="shared" si="16"/>
        <v>0</v>
      </c>
      <c r="Z18" s="202">
        <f t="shared" si="17"/>
        <v>0</v>
      </c>
      <c r="AA18" s="91"/>
      <c r="AB18" s="20"/>
      <c r="AC18" s="20"/>
      <c r="AD18" s="20"/>
      <c r="AE18" s="20"/>
      <c r="AF18" s="498"/>
      <c r="AG18" s="242"/>
      <c r="AH18" s="30"/>
      <c r="AI18" s="30"/>
      <c r="AJ18" s="199">
        <f t="shared" si="18"/>
        <v>0</v>
      </c>
      <c r="AK18" s="198">
        <f t="shared" si="1"/>
        <v>0</v>
      </c>
      <c r="AL18" s="200">
        <f t="shared" si="19"/>
        <v>0</v>
      </c>
      <c r="AM18" s="256">
        <f t="shared" si="20"/>
        <v>0</v>
      </c>
      <c r="AN18" s="200">
        <f t="shared" si="21"/>
        <v>0</v>
      </c>
      <c r="AO18" s="93"/>
      <c r="AP18" s="36"/>
      <c r="AQ18" s="201">
        <f t="shared" si="22"/>
        <v>0</v>
      </c>
      <c r="AR18" s="201">
        <f>AN18*('Front Page'!$H$57)</f>
        <v>0</v>
      </c>
      <c r="AS18" s="201">
        <f>AK18*'Front Page'!$H$56</f>
        <v>0</v>
      </c>
      <c r="AT18" s="201">
        <f t="shared" si="23"/>
        <v>0</v>
      </c>
      <c r="AU18" s="201">
        <f t="shared" si="24"/>
        <v>0</v>
      </c>
      <c r="AV18" s="91"/>
      <c r="AW18" s="205">
        <f t="shared" si="2"/>
        <v>0</v>
      </c>
      <c r="AX18" s="201">
        <f t="shared" si="3"/>
        <v>0</v>
      </c>
      <c r="AY18" s="206" t="e">
        <f t="shared" si="25"/>
        <v>#DIV/0!</v>
      </c>
      <c r="AZ18" s="96"/>
      <c r="BA18" s="30"/>
      <c r="BB18" s="32"/>
      <c r="BC18" s="199">
        <f t="shared" si="26"/>
        <v>0</v>
      </c>
      <c r="BD18" s="20"/>
      <c r="BE18" s="20"/>
      <c r="BF18" s="20"/>
      <c r="BG18" s="20"/>
      <c r="BH18" s="256">
        <f t="shared" si="27"/>
        <v>0</v>
      </c>
      <c r="BI18" s="256">
        <f t="shared" si="28"/>
        <v>0</v>
      </c>
      <c r="BJ18" s="30"/>
      <c r="BK18" s="30"/>
      <c r="BL18" s="199">
        <f t="shared" si="29"/>
        <v>0</v>
      </c>
      <c r="BM18" s="198">
        <f t="shared" si="30"/>
        <v>0</v>
      </c>
      <c r="BN18" s="200">
        <f t="shared" si="4"/>
        <v>0</v>
      </c>
      <c r="BO18" s="199">
        <f t="shared" si="31"/>
        <v>0</v>
      </c>
      <c r="BP18" s="200">
        <f t="shared" si="32"/>
        <v>0</v>
      </c>
      <c r="BQ18" s="138"/>
      <c r="BR18" s="141"/>
      <c r="BS18" s="200">
        <f t="shared" si="5"/>
        <v>0</v>
      </c>
      <c r="BT18" s="210" t="e">
        <f t="shared" si="6"/>
        <v>#DIV/0!</v>
      </c>
      <c r="BU18" s="138"/>
      <c r="BV18" s="20"/>
      <c r="BW18" s="20"/>
      <c r="BX18" s="20"/>
      <c r="BY18" s="20"/>
      <c r="BZ18" s="499">
        <f t="shared" si="33"/>
        <v>0</v>
      </c>
      <c r="CA18" s="256">
        <f t="shared" si="34"/>
        <v>0</v>
      </c>
      <c r="CB18" s="30"/>
      <c r="CC18" s="30"/>
      <c r="CD18" s="199">
        <f t="shared" si="35"/>
        <v>0</v>
      </c>
      <c r="CE18" s="198">
        <f t="shared" si="7"/>
        <v>0</v>
      </c>
      <c r="CF18" s="200">
        <f t="shared" si="36"/>
        <v>0</v>
      </c>
      <c r="CG18" s="256">
        <f t="shared" si="37"/>
        <v>0</v>
      </c>
      <c r="CH18" s="200">
        <f t="shared" si="38"/>
        <v>0</v>
      </c>
      <c r="CI18" s="212">
        <f t="shared" si="8"/>
        <v>0</v>
      </c>
      <c r="CJ18" s="215"/>
      <c r="CK18" s="32"/>
      <c r="CL18" s="202">
        <f t="shared" si="9"/>
        <v>0</v>
      </c>
      <c r="CM18" s="201" t="e">
        <f t="shared" si="10"/>
        <v>#DIV/0!</v>
      </c>
      <c r="CN18" s="201">
        <f t="shared" si="11"/>
        <v>0</v>
      </c>
      <c r="CO18" s="201" t="e">
        <f t="shared" si="39"/>
        <v>#DIV/0!</v>
      </c>
    </row>
    <row r="19" spans="1:93" x14ac:dyDescent="0.25">
      <c r="A19" s="494">
        <v>9</v>
      </c>
      <c r="B19" s="496"/>
      <c r="C19" s="493"/>
      <c r="D19" s="31"/>
      <c r="E19" s="30"/>
      <c r="F19" s="32"/>
      <c r="G19" s="30"/>
      <c r="H19" s="96"/>
      <c r="I19" s="20"/>
      <c r="J19" s="20"/>
      <c r="K19" s="20"/>
      <c r="L19" s="20"/>
      <c r="M19" s="242"/>
      <c r="N19" s="242"/>
      <c r="O19" s="30"/>
      <c r="P19" s="30"/>
      <c r="Q19" s="199">
        <f t="shared" si="12"/>
        <v>0</v>
      </c>
      <c r="R19" s="198">
        <f t="shared" si="13"/>
        <v>0</v>
      </c>
      <c r="S19" s="200">
        <f t="shared" si="0"/>
        <v>0</v>
      </c>
      <c r="T19" s="199">
        <f t="shared" si="14"/>
        <v>0</v>
      </c>
      <c r="U19" s="200">
        <f t="shared" si="15"/>
        <v>0</v>
      </c>
      <c r="V19" s="89"/>
      <c r="W19" s="201">
        <f>S19*('Front Page'!$H$57)</f>
        <v>0</v>
      </c>
      <c r="X19" s="201">
        <f>R19*'Front Page'!$H$56</f>
        <v>0</v>
      </c>
      <c r="Y19" s="201">
        <f t="shared" si="16"/>
        <v>0</v>
      </c>
      <c r="Z19" s="202">
        <f t="shared" si="17"/>
        <v>0</v>
      </c>
      <c r="AA19" s="92"/>
      <c r="AB19" s="20"/>
      <c r="AC19" s="20"/>
      <c r="AD19" s="20"/>
      <c r="AE19" s="20"/>
      <c r="AF19" s="498"/>
      <c r="AG19" s="242"/>
      <c r="AH19" s="30"/>
      <c r="AI19" s="30"/>
      <c r="AJ19" s="199">
        <f t="shared" si="18"/>
        <v>0</v>
      </c>
      <c r="AK19" s="198">
        <f t="shared" si="1"/>
        <v>0</v>
      </c>
      <c r="AL19" s="200">
        <f t="shared" si="19"/>
        <v>0</v>
      </c>
      <c r="AM19" s="256">
        <f t="shared" si="20"/>
        <v>0</v>
      </c>
      <c r="AN19" s="200">
        <f t="shared" si="21"/>
        <v>0</v>
      </c>
      <c r="AO19" s="94"/>
      <c r="AP19" s="36"/>
      <c r="AQ19" s="201">
        <f t="shared" si="22"/>
        <v>0</v>
      </c>
      <c r="AR19" s="201">
        <f>AN19*('Front Page'!$H$57)</f>
        <v>0</v>
      </c>
      <c r="AS19" s="201">
        <f>AK19*'Front Page'!$H$56</f>
        <v>0</v>
      </c>
      <c r="AT19" s="201">
        <f t="shared" si="23"/>
        <v>0</v>
      </c>
      <c r="AU19" s="201">
        <f t="shared" si="24"/>
        <v>0</v>
      </c>
      <c r="AV19" s="92"/>
      <c r="AW19" s="205">
        <f t="shared" si="2"/>
        <v>0</v>
      </c>
      <c r="AX19" s="201">
        <f t="shared" si="3"/>
        <v>0</v>
      </c>
      <c r="AY19" s="206" t="e">
        <f t="shared" si="25"/>
        <v>#DIV/0!</v>
      </c>
      <c r="AZ19" s="98"/>
      <c r="BA19" s="30"/>
      <c r="BB19" s="32"/>
      <c r="BC19" s="199">
        <f t="shared" si="26"/>
        <v>0</v>
      </c>
      <c r="BD19" s="20"/>
      <c r="BE19" s="20"/>
      <c r="BF19" s="20"/>
      <c r="BG19" s="20"/>
      <c r="BH19" s="256">
        <f t="shared" si="27"/>
        <v>0</v>
      </c>
      <c r="BI19" s="256">
        <f t="shared" si="28"/>
        <v>0</v>
      </c>
      <c r="BJ19" s="30"/>
      <c r="BK19" s="30"/>
      <c r="BL19" s="199">
        <f t="shared" si="29"/>
        <v>0</v>
      </c>
      <c r="BM19" s="198">
        <f t="shared" si="30"/>
        <v>0</v>
      </c>
      <c r="BN19" s="200">
        <f t="shared" si="4"/>
        <v>0</v>
      </c>
      <c r="BO19" s="199">
        <f t="shared" si="31"/>
        <v>0</v>
      </c>
      <c r="BP19" s="200">
        <f t="shared" si="32"/>
        <v>0</v>
      </c>
      <c r="BQ19" s="139"/>
      <c r="BR19" s="141"/>
      <c r="BS19" s="200">
        <f t="shared" si="5"/>
        <v>0</v>
      </c>
      <c r="BT19" s="210" t="e">
        <f t="shared" si="6"/>
        <v>#DIV/0!</v>
      </c>
      <c r="BU19" s="139"/>
      <c r="BV19" s="20"/>
      <c r="BW19" s="20"/>
      <c r="BX19" s="20"/>
      <c r="BY19" s="20"/>
      <c r="BZ19" s="499">
        <f t="shared" si="33"/>
        <v>0</v>
      </c>
      <c r="CA19" s="256">
        <f t="shared" si="34"/>
        <v>0</v>
      </c>
      <c r="CB19" s="30"/>
      <c r="CC19" s="30"/>
      <c r="CD19" s="199">
        <f t="shared" si="35"/>
        <v>0</v>
      </c>
      <c r="CE19" s="198">
        <f t="shared" si="7"/>
        <v>0</v>
      </c>
      <c r="CF19" s="200">
        <f t="shared" si="36"/>
        <v>0</v>
      </c>
      <c r="CG19" s="256">
        <f>(100-CA19)%*CE19*BZ19</f>
        <v>0</v>
      </c>
      <c r="CH19" s="200">
        <f t="shared" si="38"/>
        <v>0</v>
      </c>
      <c r="CI19" s="212">
        <f t="shared" si="8"/>
        <v>0</v>
      </c>
      <c r="CJ19" s="216"/>
      <c r="CK19" s="32"/>
      <c r="CL19" s="202">
        <f t="shared" si="9"/>
        <v>0</v>
      </c>
      <c r="CM19" s="201" t="e">
        <f t="shared" si="10"/>
        <v>#DIV/0!</v>
      </c>
      <c r="CN19" s="201">
        <f t="shared" si="11"/>
        <v>0</v>
      </c>
      <c r="CO19" s="201" t="e">
        <f t="shared" si="39"/>
        <v>#DIV/0!</v>
      </c>
    </row>
    <row r="20" spans="1:93" s="332" customFormat="1" x14ac:dyDescent="0.25">
      <c r="A20" s="522" t="s">
        <v>21</v>
      </c>
      <c r="B20" s="523">
        <f>COUNTIF(B11:B19,"&lt;&gt;")</f>
        <v>1</v>
      </c>
      <c r="C20" s="523"/>
      <c r="D20" s="523"/>
      <c r="E20" s="523">
        <f>SUM(E11:E19)</f>
        <v>1032</v>
      </c>
      <c r="F20" s="523">
        <f>SUM(F11:F19)</f>
        <v>1</v>
      </c>
      <c r="G20" s="523">
        <f>SUM(G11:G19)</f>
        <v>4200</v>
      </c>
      <c r="H20" s="524"/>
      <c r="I20" s="523"/>
      <c r="J20" s="523"/>
      <c r="K20" s="523"/>
      <c r="L20" s="523"/>
      <c r="M20" s="523"/>
      <c r="N20" s="523"/>
      <c r="O20" s="525">
        <f>(SUM(O11:O19))/$B$20</f>
        <v>0.125</v>
      </c>
      <c r="P20" s="525"/>
      <c r="Q20" s="525"/>
      <c r="R20" s="523">
        <f>SUM(R11:R19)</f>
        <v>144.48000000000002</v>
      </c>
      <c r="S20" s="523">
        <f>SUM(S11:S19)</f>
        <v>606816.00000000012</v>
      </c>
      <c r="T20" s="523"/>
      <c r="U20" s="523"/>
      <c r="V20" s="523"/>
      <c r="W20" s="527">
        <f>SUM(W11:W19)</f>
        <v>379017.27360000007</v>
      </c>
      <c r="X20" s="527">
        <f>SUM(X11:X19)</f>
        <v>361835.71200000006</v>
      </c>
      <c r="Y20" s="527">
        <f>SUM(Y11:Y19)</f>
        <v>103719.41798400003</v>
      </c>
      <c r="Z20" s="527">
        <f>SUM(Z11:Z19)</f>
        <v>844572.40358400019</v>
      </c>
      <c r="AA20" s="527"/>
      <c r="AB20" s="523"/>
      <c r="AC20" s="523"/>
      <c r="AD20" s="523"/>
      <c r="AE20" s="523"/>
      <c r="AF20" s="498"/>
      <c r="AG20" s="523"/>
      <c r="AH20" s="523"/>
      <c r="AI20" s="523"/>
      <c r="AJ20" s="525"/>
      <c r="AK20" s="523">
        <f>SUM(AK11:AK19)</f>
        <v>42.311999999999998</v>
      </c>
      <c r="AL20" s="527">
        <f>SUM(AL11:AL19)</f>
        <v>177710.4</v>
      </c>
      <c r="AM20" s="527">
        <f>SUM(AM11:AM19)</f>
        <v>23165.819999999996</v>
      </c>
      <c r="AN20" s="527">
        <f>SUM(AN11:AN19)</f>
        <v>154544.57999999999</v>
      </c>
      <c r="AO20" s="527"/>
      <c r="AP20" s="527">
        <f>SUM(AP11:AP19)</f>
        <v>3612000</v>
      </c>
      <c r="AQ20" s="527"/>
      <c r="AR20" s="527">
        <f>SUM(AR11:AR19)</f>
        <v>96528.544668000002</v>
      </c>
      <c r="AS20" s="527">
        <f>SUM(AS11:AS19)</f>
        <v>105966.1728</v>
      </c>
      <c r="AT20" s="527">
        <f>SUM(AT11:AT19)</f>
        <v>28349.260445520005</v>
      </c>
      <c r="AU20" s="527">
        <f>SUM(AU11:AU19)</f>
        <v>230843.97791352001</v>
      </c>
      <c r="AV20" s="527"/>
      <c r="AW20" s="527">
        <f>SUM(AW11:AW19)</f>
        <v>452271.42000000016</v>
      </c>
      <c r="AX20" s="527">
        <f>SUM(AX11:AX19)</f>
        <v>613728.42567048012</v>
      </c>
      <c r="AY20" s="523"/>
      <c r="AZ20" s="523"/>
      <c r="BA20" s="523">
        <f>SUM(BA11:BA19)</f>
        <v>1032</v>
      </c>
      <c r="BB20" s="523">
        <f>SUM(BB11:BB19)</f>
        <v>1</v>
      </c>
      <c r="BC20" s="523">
        <f>SUM(BC11:BC19)</f>
        <v>4200</v>
      </c>
      <c r="BD20" s="523"/>
      <c r="BE20" s="523"/>
      <c r="BF20" s="523"/>
      <c r="BG20" s="523"/>
      <c r="BH20" s="527">
        <f>SUM(BH11:BH19)</f>
        <v>0</v>
      </c>
      <c r="BI20" s="523"/>
      <c r="BJ20" s="525">
        <f>(SUM(BJ11:BJ19))/$B$20</f>
        <v>0.125</v>
      </c>
      <c r="BK20" s="525"/>
      <c r="BL20" s="525"/>
      <c r="BM20" s="523">
        <f>SUM(BM11:BM19)</f>
        <v>144.48000000000002</v>
      </c>
      <c r="BN20" s="523">
        <f>SUM(BN11:BN19)</f>
        <v>606816.00000000012</v>
      </c>
      <c r="BO20" s="523">
        <f>SUM(BO11:BO19)</f>
        <v>0</v>
      </c>
      <c r="BP20" s="523">
        <f>SUM(BP11:BP19)</f>
        <v>606816.00000000012</v>
      </c>
      <c r="BQ20" s="523"/>
      <c r="BR20" s="523"/>
      <c r="BS20" s="527">
        <f>SUM(BS11:BS19)</f>
        <v>433440</v>
      </c>
      <c r="BT20" s="523"/>
      <c r="BU20" s="523"/>
      <c r="BV20" s="523"/>
      <c r="BW20" s="523"/>
      <c r="BX20" s="523"/>
      <c r="BY20" s="523"/>
      <c r="BZ20" s="527"/>
      <c r="CA20" s="523"/>
      <c r="CB20" s="523"/>
      <c r="CC20" s="523"/>
      <c r="CD20" s="523"/>
      <c r="CE20" s="527">
        <f>SUM(CE11:CE19)</f>
        <v>42.311999999999998</v>
      </c>
      <c r="CF20" s="527">
        <f>SUM(CF11:CF19)</f>
        <v>177710.4</v>
      </c>
      <c r="CG20" s="527">
        <f>SUM(CG11:CG19)</f>
        <v>23165.819999999996</v>
      </c>
      <c r="CH20" s="527">
        <f>SUM(CH11:CH19)</f>
        <v>154544.57999999999</v>
      </c>
      <c r="CI20" s="527">
        <f>SUM(CI11:CI19)</f>
        <v>452271.42000000016</v>
      </c>
      <c r="CJ20" s="523"/>
      <c r="CK20" s="523"/>
      <c r="CL20" s="527">
        <f>SUM(CL11:CL19)</f>
        <v>182044.80000000002</v>
      </c>
      <c r="CM20" s="523"/>
      <c r="CN20" s="527">
        <f>SUM(CN11:CN19)</f>
        <v>251395.19999999998</v>
      </c>
      <c r="CO20" s="534"/>
    </row>
  </sheetData>
  <conditionalFormatting sqref="CM11:CM19 BT11:BT19">
    <cfRule type="cellIs" dxfId="36" priority="8" operator="lessThan">
      <formula>-20</formula>
    </cfRule>
    <cfRule type="cellIs" dxfId="35" priority="9" operator="greaterThan">
      <formula>20</formula>
    </cfRule>
  </conditionalFormatting>
  <conditionalFormatting sqref="BV11:BY19">
    <cfRule type="cellIs" dxfId="34" priority="7" operator="notEqual">
      <formula>AB11</formula>
    </cfRule>
  </conditionalFormatting>
  <conditionalFormatting sqref="BA11:BB19">
    <cfRule type="cellIs" dxfId="33" priority="6" operator="notEqual">
      <formula>E11</formula>
    </cfRule>
  </conditionalFormatting>
  <conditionalFormatting sqref="BD11:BG19">
    <cfRule type="cellIs" dxfId="32" priority="5" operator="notEqual">
      <formula>I11</formula>
    </cfRule>
  </conditionalFormatting>
  <conditionalFormatting sqref="CD11:CD19">
    <cfRule type="cellIs" dxfId="31" priority="4" operator="notEqual">
      <formula>AJ11</formula>
    </cfRule>
  </conditionalFormatting>
  <conditionalFormatting sqref="CB11:CC19">
    <cfRule type="cellIs" dxfId="30" priority="1" operator="notEqual">
      <formula>AH11</formula>
    </cfRule>
  </conditionalFormatting>
  <dataValidations count="1">
    <dataValidation type="list" allowBlank="1" showInputMessage="1" showErrorMessage="1" sqref="C11:C19">
      <formula1>streetLights_lightingCategories</formula1>
    </dataValidation>
  </dataValidations>
  <printOptions horizontalCentered="1" verticalCentered="1"/>
  <pageMargins left="0" right="0" top="0.78740157480314965" bottom="0.78740157480314965" header="0.31496062992125984" footer="0.31496062992125984"/>
  <pageSetup paperSize="9" scale="55" fitToWidth="4" orientation="landscape" verticalDpi="0" r:id="rId1"/>
  <headerFooter>
    <oddFooter>&amp;L&amp;F &amp;A&amp;C&amp;[Seite of &amp;N]&amp;R&amp;D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0.59999389629810485"/>
    <pageSetUpPr fitToPage="1"/>
  </sheetPr>
  <dimension ref="A1:CN21"/>
  <sheetViews>
    <sheetView topLeftCell="BV1" zoomScale="80" zoomScaleNormal="80" workbookViewId="0">
      <selection activeCell="CQ16" sqref="CQ16"/>
    </sheetView>
  </sheetViews>
  <sheetFormatPr defaultColWidth="11.5703125" defaultRowHeight="15" x14ac:dyDescent="0.25"/>
  <cols>
    <col min="1" max="1" width="7.7109375" customWidth="1"/>
    <col min="2" max="2" width="19.28515625" customWidth="1"/>
    <col min="3" max="3" width="17.42578125" customWidth="1"/>
    <col min="5" max="5" width="11.42578125" customWidth="1"/>
    <col min="7" max="7" width="2.140625" customWidth="1"/>
    <col min="8" max="13" width="12.28515625" customWidth="1"/>
    <col min="14" max="14" width="13.85546875" customWidth="1"/>
    <col min="15" max="15" width="12" customWidth="1"/>
    <col min="16" max="16" width="11" customWidth="1"/>
    <col min="18" max="20" width="11.5703125" customWidth="1"/>
    <col min="21" max="21" width="1" customWidth="1"/>
    <col min="22" max="22" width="12.7109375" customWidth="1"/>
    <col min="23" max="23" width="16.28515625" customWidth="1"/>
    <col min="25" max="25" width="13.5703125" customWidth="1"/>
    <col min="26" max="26" width="2.140625" customWidth="1"/>
    <col min="37" max="39" width="11.5703125" customWidth="1"/>
    <col min="40" max="40" width="1.42578125" customWidth="1"/>
    <col min="41" max="41" width="14.5703125" customWidth="1"/>
    <col min="42" max="42" width="11.28515625" customWidth="1"/>
    <col min="44" max="44" width="14.5703125" customWidth="1"/>
    <col min="47" max="47" width="2" customWidth="1"/>
    <col min="49" max="49" width="14" customWidth="1"/>
    <col min="51" max="51" width="3.7109375" customWidth="1"/>
    <col min="68" max="68" width="1.42578125" customWidth="1"/>
    <col min="69" max="69" width="11.7109375" bestFit="1" customWidth="1"/>
    <col min="70" max="70" width="15.42578125" bestFit="1" customWidth="1"/>
    <col min="71" max="71" width="11.7109375" bestFit="1" customWidth="1"/>
    <col min="72" max="72" width="2.28515625" customWidth="1"/>
    <col min="77" max="85" width="11.7109375" bestFit="1" customWidth="1"/>
    <col min="86" max="86" width="14.140625" customWidth="1"/>
    <col min="87" max="87" width="1.5703125" customWidth="1"/>
    <col min="88" max="89" width="12.7109375" customWidth="1"/>
    <col min="90" max="90" width="11.7109375" bestFit="1" customWidth="1"/>
    <col min="91" max="91" width="13.5703125" customWidth="1"/>
  </cols>
  <sheetData>
    <row r="1" spans="1:92" ht="6.6" customHeight="1" x14ac:dyDescent="0.25">
      <c r="A1" s="544"/>
      <c r="B1" s="545"/>
      <c r="C1" s="545"/>
      <c r="D1" s="545"/>
      <c r="E1" s="545"/>
      <c r="F1" s="545"/>
      <c r="G1" s="95"/>
      <c r="H1" s="546"/>
      <c r="I1" s="546"/>
      <c r="J1" s="546"/>
      <c r="K1" s="546"/>
      <c r="L1" s="546"/>
      <c r="M1" s="546"/>
      <c r="N1" s="546"/>
      <c r="O1" s="546"/>
      <c r="P1" s="546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103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9"/>
    </row>
    <row r="2" spans="1:92" ht="19.5" thickBot="1" x14ac:dyDescent="0.35">
      <c r="A2" s="550"/>
      <c r="B2" s="551"/>
      <c r="C2" s="551"/>
      <c r="D2" s="551"/>
      <c r="E2" s="551"/>
      <c r="F2" s="551"/>
      <c r="G2" s="106"/>
      <c r="H2" s="171" t="s">
        <v>50</v>
      </c>
      <c r="I2" s="271"/>
      <c r="J2" s="271"/>
      <c r="K2" s="271"/>
      <c r="L2" s="271"/>
      <c r="M2" s="271"/>
      <c r="N2" s="172"/>
      <c r="O2" s="172"/>
      <c r="P2" s="172"/>
      <c r="Q2" s="1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96"/>
      <c r="AZ2" s="173" t="s">
        <v>73</v>
      </c>
      <c r="BA2" s="174"/>
      <c r="BB2" s="174"/>
      <c r="BC2" s="174"/>
      <c r="BD2" s="174"/>
      <c r="BE2" s="174"/>
      <c r="BF2" s="174"/>
      <c r="BG2" s="174"/>
      <c r="BH2" s="174"/>
      <c r="BI2" s="175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80"/>
    </row>
    <row r="3" spans="1:92" ht="19.5" thickBot="1" x14ac:dyDescent="0.35">
      <c r="A3" s="552" t="s">
        <v>46</v>
      </c>
      <c r="B3" s="185"/>
      <c r="C3" s="184" t="s">
        <v>49</v>
      </c>
      <c r="D3" s="185"/>
      <c r="E3" s="189"/>
      <c r="F3" s="272"/>
      <c r="G3" s="97"/>
      <c r="H3" s="190" t="s">
        <v>1</v>
      </c>
      <c r="I3" s="190"/>
      <c r="J3" s="596">
        <f>'Front Page'!F19</f>
        <v>0</v>
      </c>
      <c r="K3" s="42"/>
      <c r="L3" s="235"/>
      <c r="M3" s="260"/>
      <c r="N3" s="191" t="s">
        <v>68</v>
      </c>
      <c r="O3" s="187"/>
      <c r="P3" s="597">
        <f>'Front Page'!F26</f>
        <v>0</v>
      </c>
      <c r="Q3" s="26"/>
      <c r="R3" s="341"/>
      <c r="S3" s="272"/>
      <c r="T3" s="272"/>
      <c r="U3" s="272"/>
      <c r="V3" s="272"/>
      <c r="W3" s="272"/>
      <c r="X3" s="272"/>
      <c r="Y3" s="272"/>
      <c r="Z3" s="170"/>
      <c r="AA3" s="170"/>
      <c r="AB3" s="170"/>
      <c r="AC3" s="170"/>
      <c r="AD3" s="170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96"/>
      <c r="AZ3" s="190" t="s">
        <v>1</v>
      </c>
      <c r="BA3" s="187"/>
      <c r="BB3" s="606">
        <f>'Front Page'!$F$19</f>
        <v>0</v>
      </c>
      <c r="BC3" s="257"/>
      <c r="BD3" s="257"/>
      <c r="BE3" s="26"/>
      <c r="BF3" s="191" t="s">
        <v>101</v>
      </c>
      <c r="BG3" s="277"/>
      <c r="BH3" s="597">
        <f>'Front Page'!$F$42</f>
        <v>0</v>
      </c>
      <c r="BI3" s="26"/>
      <c r="BJ3" s="27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80"/>
    </row>
    <row r="4" spans="1:92" ht="19.5" thickBot="1" x14ac:dyDescent="0.35">
      <c r="A4" s="553"/>
      <c r="B4" s="186" t="s">
        <v>47</v>
      </c>
      <c r="C4" s="275" t="s">
        <v>103</v>
      </c>
      <c r="D4" s="188"/>
      <c r="E4" s="189"/>
      <c r="F4" s="272"/>
      <c r="G4" s="96"/>
      <c r="H4" s="190" t="s">
        <v>7</v>
      </c>
      <c r="I4" s="190"/>
      <c r="J4" s="597">
        <f>'Front Page'!F27</f>
        <v>0</v>
      </c>
      <c r="K4" s="43"/>
      <c r="L4" s="235"/>
      <c r="M4" s="260"/>
      <c r="N4" s="270" t="s">
        <v>79</v>
      </c>
      <c r="O4" s="145"/>
      <c r="P4" s="145"/>
      <c r="Q4" s="145"/>
      <c r="R4" s="265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96"/>
      <c r="AZ4" s="190" t="s">
        <v>52</v>
      </c>
      <c r="BA4" s="187"/>
      <c r="BB4" s="596">
        <f>'Front Page'!$F$41</f>
        <v>0</v>
      </c>
      <c r="BC4" s="263"/>
      <c r="BD4" s="263"/>
      <c r="BE4" s="260"/>
      <c r="BF4" s="269" t="s">
        <v>100</v>
      </c>
      <c r="BG4" s="264"/>
      <c r="BH4" s="264"/>
      <c r="BI4" s="264"/>
      <c r="BJ4" s="265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80"/>
    </row>
    <row r="5" spans="1:92" ht="16.899999999999999" customHeight="1" thickBot="1" x14ac:dyDescent="0.3">
      <c r="A5" s="554"/>
      <c r="B5" s="272"/>
      <c r="C5" s="272"/>
      <c r="D5" s="272"/>
      <c r="E5" s="272"/>
      <c r="F5" s="272"/>
      <c r="G5" s="96"/>
      <c r="H5" s="190" t="s">
        <v>4</v>
      </c>
      <c r="I5" s="190"/>
      <c r="J5" s="598">
        <f>'Front Page'!K31</f>
        <v>0</v>
      </c>
      <c r="K5" s="243"/>
      <c r="L5" s="276" t="s">
        <v>3</v>
      </c>
      <c r="M5" s="599">
        <f>'Front Page'!F31</f>
        <v>0</v>
      </c>
      <c r="N5" s="262"/>
      <c r="O5" s="261"/>
      <c r="P5" s="148"/>
      <c r="Q5" s="148"/>
      <c r="R5" s="268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96"/>
      <c r="AZ5" s="190" t="s">
        <v>4</v>
      </c>
      <c r="BA5" s="187"/>
      <c r="BB5" s="598">
        <f>'Front Page'!$K$45</f>
        <v>0</v>
      </c>
      <c r="BC5" s="44"/>
      <c r="BD5" s="191" t="s">
        <v>51</v>
      </c>
      <c r="BE5" s="598">
        <f>'Front Page'!$F$45</f>
        <v>0</v>
      </c>
      <c r="BF5" s="266"/>
      <c r="BG5" s="267"/>
      <c r="BH5" s="261"/>
      <c r="BI5" s="56"/>
      <c r="BJ5" s="26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80"/>
    </row>
    <row r="6" spans="1:92" ht="7.9" customHeight="1" thickBot="1" x14ac:dyDescent="0.35">
      <c r="A6" s="554"/>
      <c r="B6" s="272"/>
      <c r="C6" s="272"/>
      <c r="D6" s="272"/>
      <c r="E6" s="272"/>
      <c r="F6" s="272"/>
      <c r="G6" s="96"/>
      <c r="H6" s="167"/>
      <c r="I6" s="167"/>
      <c r="J6" s="167"/>
      <c r="K6" s="167"/>
      <c r="L6" s="167"/>
      <c r="M6" s="167"/>
      <c r="N6" s="168"/>
      <c r="O6" s="168"/>
      <c r="P6" s="168"/>
      <c r="Q6" s="169"/>
      <c r="R6" s="240"/>
      <c r="S6" s="240"/>
      <c r="T6" s="240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96"/>
      <c r="AZ6" s="176"/>
      <c r="BA6" s="177"/>
      <c r="BB6" s="178"/>
      <c r="BC6" s="178"/>
      <c r="BD6" s="178"/>
      <c r="BE6" s="177"/>
      <c r="BF6" s="177"/>
      <c r="BG6" s="177"/>
      <c r="BH6" s="177"/>
      <c r="BI6" s="177"/>
      <c r="BJ6" s="177"/>
      <c r="BK6" s="174"/>
      <c r="BL6" s="174"/>
      <c r="BM6" s="174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175"/>
      <c r="CN6" s="281"/>
    </row>
    <row r="7" spans="1:92" x14ac:dyDescent="0.25">
      <c r="A7" s="520"/>
      <c r="B7" s="85"/>
      <c r="C7" s="85"/>
      <c r="D7" s="85"/>
      <c r="E7" s="85"/>
      <c r="F7" s="254"/>
      <c r="G7" s="106"/>
      <c r="H7" s="244" t="s">
        <v>48</v>
      </c>
      <c r="I7" s="113"/>
      <c r="J7" s="113"/>
      <c r="K7" s="113"/>
      <c r="L7" s="113"/>
      <c r="M7" s="113"/>
      <c r="N7" s="113"/>
      <c r="O7" s="113"/>
      <c r="P7" s="113"/>
      <c r="Q7" s="114"/>
      <c r="R7" s="114"/>
      <c r="S7" s="114"/>
      <c r="T7" s="114"/>
      <c r="U7" s="114"/>
      <c r="V7" s="114"/>
      <c r="W7" s="114"/>
      <c r="X7" s="114"/>
      <c r="Y7" s="250"/>
      <c r="Z7" s="253"/>
      <c r="AA7" s="246" t="s">
        <v>36</v>
      </c>
      <c r="AB7" s="118"/>
      <c r="AC7" s="118"/>
      <c r="AD7" s="118"/>
      <c r="AE7" s="118"/>
      <c r="AF7" s="118"/>
      <c r="AG7" s="118"/>
      <c r="AH7" s="118"/>
      <c r="AI7" s="11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118"/>
      <c r="AX7" s="252"/>
      <c r="AY7" s="6"/>
      <c r="AZ7" s="244" t="s">
        <v>53</v>
      </c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250"/>
      <c r="BT7" s="142"/>
      <c r="BU7" s="246" t="s">
        <v>54</v>
      </c>
      <c r="BV7" s="118"/>
      <c r="BW7" s="118"/>
      <c r="BX7" s="118"/>
      <c r="BY7" s="118"/>
      <c r="BZ7" s="118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248"/>
    </row>
    <row r="8" spans="1:92" ht="15.75" thickBot="1" x14ac:dyDescent="0.3">
      <c r="A8" s="521" t="s">
        <v>34</v>
      </c>
      <c r="B8" s="86"/>
      <c r="C8" s="86"/>
      <c r="D8" s="86"/>
      <c r="E8" s="86"/>
      <c r="F8" s="255"/>
      <c r="G8" s="106"/>
      <c r="H8" s="245" t="s">
        <v>37</v>
      </c>
      <c r="I8" s="116"/>
      <c r="J8" s="116"/>
      <c r="K8" s="116"/>
      <c r="L8" s="116"/>
      <c r="M8" s="116"/>
      <c r="N8" s="115"/>
      <c r="O8" s="115"/>
      <c r="P8" s="115"/>
      <c r="Q8" s="115"/>
      <c r="R8" s="115"/>
      <c r="S8" s="115"/>
      <c r="T8" s="115"/>
      <c r="U8" s="115"/>
      <c r="V8" s="116" t="s">
        <v>35</v>
      </c>
      <c r="W8" s="115"/>
      <c r="X8" s="115"/>
      <c r="Y8" s="251"/>
      <c r="Z8" s="1"/>
      <c r="AA8" s="247" t="s">
        <v>37</v>
      </c>
      <c r="AB8" s="119"/>
      <c r="AC8" s="119"/>
      <c r="AD8" s="119"/>
      <c r="AE8" s="119"/>
      <c r="AF8" s="119"/>
      <c r="AG8" s="5"/>
      <c r="AH8" s="5"/>
      <c r="AI8" s="5"/>
      <c r="AJ8" s="5"/>
      <c r="AK8" s="5"/>
      <c r="AL8" s="5"/>
      <c r="AM8" s="5"/>
      <c r="AN8" s="5"/>
      <c r="AO8" s="119" t="s">
        <v>35</v>
      </c>
      <c r="AP8" s="119"/>
      <c r="AQ8" s="5"/>
      <c r="AR8" s="5"/>
      <c r="AS8" s="5"/>
      <c r="AT8" s="5"/>
      <c r="AU8" s="5"/>
      <c r="AV8" s="119" t="s">
        <v>94</v>
      </c>
      <c r="AW8" s="5"/>
      <c r="AX8" s="249"/>
      <c r="AY8" s="6"/>
      <c r="AZ8" s="245" t="s">
        <v>65</v>
      </c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5"/>
      <c r="BO8" s="115"/>
      <c r="BP8" s="115"/>
      <c r="BQ8" s="116" t="s">
        <v>64</v>
      </c>
      <c r="BR8" s="115"/>
      <c r="BS8" s="251"/>
      <c r="BT8" s="143"/>
      <c r="BU8" s="247" t="s">
        <v>65</v>
      </c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5"/>
      <c r="CI8" s="213"/>
      <c r="CJ8" s="119" t="s">
        <v>66</v>
      </c>
      <c r="CK8" s="5"/>
      <c r="CL8" s="5"/>
      <c r="CM8" s="5"/>
      <c r="CN8" s="249"/>
    </row>
    <row r="9" spans="1:92" ht="102.6" customHeight="1" x14ac:dyDescent="0.25">
      <c r="A9" s="150" t="s">
        <v>8</v>
      </c>
      <c r="B9" s="151" t="s">
        <v>245</v>
      </c>
      <c r="C9" s="151" t="s">
        <v>75</v>
      </c>
      <c r="D9" s="151" t="s">
        <v>230</v>
      </c>
      <c r="E9" s="151" t="s">
        <v>231</v>
      </c>
      <c r="F9" s="151" t="s">
        <v>218</v>
      </c>
      <c r="G9" s="99"/>
      <c r="H9" s="156" t="s">
        <v>232</v>
      </c>
      <c r="I9" s="156" t="s">
        <v>219</v>
      </c>
      <c r="J9" s="156" t="s">
        <v>84</v>
      </c>
      <c r="K9" s="156" t="s">
        <v>88</v>
      </c>
      <c r="L9" s="156" t="s">
        <v>93</v>
      </c>
      <c r="M9" s="156" t="s">
        <v>104</v>
      </c>
      <c r="N9" s="151" t="s">
        <v>214</v>
      </c>
      <c r="O9" s="151" t="s">
        <v>233</v>
      </c>
      <c r="P9" s="151" t="s">
        <v>91</v>
      </c>
      <c r="Q9" s="151" t="s">
        <v>235</v>
      </c>
      <c r="R9" s="151" t="s">
        <v>239</v>
      </c>
      <c r="S9" s="163" t="s">
        <v>96</v>
      </c>
      <c r="T9" s="163" t="s">
        <v>99</v>
      </c>
      <c r="U9" s="73"/>
      <c r="V9" s="151" t="s">
        <v>42</v>
      </c>
      <c r="W9" s="151" t="s">
        <v>43</v>
      </c>
      <c r="X9" s="151" t="s">
        <v>45</v>
      </c>
      <c r="Y9" s="152" t="s">
        <v>44</v>
      </c>
      <c r="Z9" s="73"/>
      <c r="AA9" s="156" t="s">
        <v>232</v>
      </c>
      <c r="AB9" s="156" t="s">
        <v>10</v>
      </c>
      <c r="AC9" s="156" t="s">
        <v>84</v>
      </c>
      <c r="AD9" s="156" t="s">
        <v>89</v>
      </c>
      <c r="AE9" s="156" t="s">
        <v>93</v>
      </c>
      <c r="AF9" s="156" t="s">
        <v>95</v>
      </c>
      <c r="AG9" s="151" t="s">
        <v>214</v>
      </c>
      <c r="AH9" s="151" t="s">
        <v>233</v>
      </c>
      <c r="AI9" s="151" t="s">
        <v>91</v>
      </c>
      <c r="AJ9" s="151" t="s">
        <v>92</v>
      </c>
      <c r="AK9" s="151" t="s">
        <v>247</v>
      </c>
      <c r="AL9" s="163" t="s">
        <v>96</v>
      </c>
      <c r="AM9" s="163" t="s">
        <v>97</v>
      </c>
      <c r="AN9" s="82"/>
      <c r="AO9" s="151" t="s">
        <v>14</v>
      </c>
      <c r="AP9" s="151" t="s">
        <v>98</v>
      </c>
      <c r="AQ9" s="151" t="s">
        <v>56</v>
      </c>
      <c r="AR9" s="151" t="s">
        <v>237</v>
      </c>
      <c r="AS9" s="151" t="s">
        <v>246</v>
      </c>
      <c r="AT9" s="151" t="s">
        <v>58</v>
      </c>
      <c r="AU9" s="73"/>
      <c r="AV9" s="163" t="s">
        <v>244</v>
      </c>
      <c r="AW9" s="163" t="s">
        <v>222</v>
      </c>
      <c r="AX9" s="164" t="s">
        <v>223</v>
      </c>
      <c r="AY9" s="96"/>
      <c r="AZ9" s="151" t="s">
        <v>230</v>
      </c>
      <c r="BA9" s="151" t="s">
        <v>231</v>
      </c>
      <c r="BB9" s="151" t="s">
        <v>218</v>
      </c>
      <c r="BC9" s="156" t="s">
        <v>232</v>
      </c>
      <c r="BD9" s="156" t="s">
        <v>219</v>
      </c>
      <c r="BE9" s="156" t="s">
        <v>84</v>
      </c>
      <c r="BF9" s="156" t="s">
        <v>88</v>
      </c>
      <c r="BG9" s="156" t="s">
        <v>93</v>
      </c>
      <c r="BH9" s="156" t="s">
        <v>95</v>
      </c>
      <c r="BI9" s="151" t="s">
        <v>214</v>
      </c>
      <c r="BJ9" s="151" t="s">
        <v>90</v>
      </c>
      <c r="BK9" s="151" t="s">
        <v>91</v>
      </c>
      <c r="BL9" s="151" t="s">
        <v>235</v>
      </c>
      <c r="BM9" s="151" t="s">
        <v>239</v>
      </c>
      <c r="BN9" s="163" t="s">
        <v>96</v>
      </c>
      <c r="BO9" s="163" t="s">
        <v>99</v>
      </c>
      <c r="BP9" s="82"/>
      <c r="BQ9" s="181" t="s">
        <v>63</v>
      </c>
      <c r="BR9" s="163" t="s">
        <v>248</v>
      </c>
      <c r="BS9" s="164" t="s">
        <v>284</v>
      </c>
      <c r="BT9" s="82"/>
      <c r="BU9" s="156" t="s">
        <v>232</v>
      </c>
      <c r="BV9" s="156" t="s">
        <v>219</v>
      </c>
      <c r="BW9" s="156" t="s">
        <v>84</v>
      </c>
      <c r="BX9" s="156" t="s">
        <v>89</v>
      </c>
      <c r="BY9" s="156" t="s">
        <v>93</v>
      </c>
      <c r="BZ9" s="156" t="s">
        <v>95</v>
      </c>
      <c r="CA9" s="151" t="s">
        <v>86</v>
      </c>
      <c r="CB9" s="151" t="s">
        <v>90</v>
      </c>
      <c r="CC9" s="151" t="s">
        <v>91</v>
      </c>
      <c r="CD9" s="151" t="s">
        <v>92</v>
      </c>
      <c r="CE9" s="151" t="s">
        <v>241</v>
      </c>
      <c r="CF9" s="163" t="s">
        <v>96</v>
      </c>
      <c r="CG9" s="163" t="s">
        <v>97</v>
      </c>
      <c r="CH9" s="164" t="s">
        <v>242</v>
      </c>
      <c r="CI9" s="214"/>
      <c r="CJ9" s="163" t="s">
        <v>63</v>
      </c>
      <c r="CK9" s="163" t="s">
        <v>62</v>
      </c>
      <c r="CL9" s="163" t="s">
        <v>283</v>
      </c>
      <c r="CM9" s="163" t="s">
        <v>67</v>
      </c>
      <c r="CN9" s="285" t="s">
        <v>243</v>
      </c>
    </row>
    <row r="10" spans="1:92" x14ac:dyDescent="0.25">
      <c r="A10" s="153"/>
      <c r="B10" s="154"/>
      <c r="C10" s="154" t="s">
        <v>137</v>
      </c>
      <c r="D10" s="154"/>
      <c r="E10" s="154"/>
      <c r="F10" s="154" t="s">
        <v>39</v>
      </c>
      <c r="G10" s="130"/>
      <c r="H10" s="157"/>
      <c r="I10" s="157"/>
      <c r="J10" s="157"/>
      <c r="K10" s="157"/>
      <c r="L10" s="157" t="s">
        <v>39</v>
      </c>
      <c r="M10" s="157" t="s">
        <v>60</v>
      </c>
      <c r="N10" s="154" t="s">
        <v>38</v>
      </c>
      <c r="O10" s="154" t="s">
        <v>38</v>
      </c>
      <c r="P10" s="154" t="s">
        <v>38</v>
      </c>
      <c r="Q10" s="154" t="s">
        <v>38</v>
      </c>
      <c r="R10" s="154" t="s">
        <v>40</v>
      </c>
      <c r="S10" s="154" t="s">
        <v>40</v>
      </c>
      <c r="T10" s="154" t="s">
        <v>40</v>
      </c>
      <c r="U10" s="132"/>
      <c r="V10" s="154" t="s">
        <v>41</v>
      </c>
      <c r="W10" s="154" t="s">
        <v>41</v>
      </c>
      <c r="X10" s="154" t="s">
        <v>41</v>
      </c>
      <c r="Y10" s="155" t="s">
        <v>41</v>
      </c>
      <c r="Z10" s="132"/>
      <c r="AA10" s="157"/>
      <c r="AB10" s="157"/>
      <c r="AC10" s="157"/>
      <c r="AD10" s="157"/>
      <c r="AE10" s="157" t="s">
        <v>39</v>
      </c>
      <c r="AF10" s="157" t="s">
        <v>60</v>
      </c>
      <c r="AG10" s="154" t="s">
        <v>38</v>
      </c>
      <c r="AH10" s="154" t="s">
        <v>38</v>
      </c>
      <c r="AI10" s="154" t="s">
        <v>38</v>
      </c>
      <c r="AJ10" s="154" t="s">
        <v>38</v>
      </c>
      <c r="AK10" s="154" t="s">
        <v>40</v>
      </c>
      <c r="AL10" s="154" t="s">
        <v>40</v>
      </c>
      <c r="AM10" s="154" t="s">
        <v>40</v>
      </c>
      <c r="AN10" s="133"/>
      <c r="AO10" s="154" t="s">
        <v>55</v>
      </c>
      <c r="AP10" s="154" t="s">
        <v>55</v>
      </c>
      <c r="AQ10" s="154" t="s">
        <v>41</v>
      </c>
      <c r="AR10" s="154" t="s">
        <v>41</v>
      </c>
      <c r="AS10" s="154" t="s">
        <v>41</v>
      </c>
      <c r="AT10" s="154" t="s">
        <v>41</v>
      </c>
      <c r="AU10" s="132"/>
      <c r="AV10" s="154" t="s">
        <v>40</v>
      </c>
      <c r="AW10" s="154" t="s">
        <v>41</v>
      </c>
      <c r="AX10" s="154" t="s">
        <v>59</v>
      </c>
      <c r="AY10" s="96"/>
      <c r="AZ10" s="154"/>
      <c r="BA10" s="154"/>
      <c r="BB10" s="154" t="s">
        <v>39</v>
      </c>
      <c r="BC10" s="157"/>
      <c r="BD10" s="157"/>
      <c r="BE10" s="157"/>
      <c r="BF10" s="157"/>
      <c r="BG10" s="157" t="s">
        <v>39</v>
      </c>
      <c r="BH10" s="157" t="s">
        <v>60</v>
      </c>
      <c r="BI10" s="154" t="s">
        <v>38</v>
      </c>
      <c r="BJ10" s="154" t="s">
        <v>38</v>
      </c>
      <c r="BK10" s="154" t="s">
        <v>38</v>
      </c>
      <c r="BL10" s="154" t="s">
        <v>38</v>
      </c>
      <c r="BM10" s="154" t="s">
        <v>40</v>
      </c>
      <c r="BN10" s="154" t="s">
        <v>40</v>
      </c>
      <c r="BO10" s="154" t="s">
        <v>40</v>
      </c>
      <c r="BP10" s="133"/>
      <c r="BQ10" s="154" t="s">
        <v>61</v>
      </c>
      <c r="BR10" s="154" t="s">
        <v>40</v>
      </c>
      <c r="BS10" s="154" t="s">
        <v>60</v>
      </c>
      <c r="BT10" s="133"/>
      <c r="BU10" s="157"/>
      <c r="BV10" s="157"/>
      <c r="BW10" s="157"/>
      <c r="BX10" s="157"/>
      <c r="BY10" s="157" t="s">
        <v>39</v>
      </c>
      <c r="BZ10" s="157" t="s">
        <v>60</v>
      </c>
      <c r="CA10" s="154" t="s">
        <v>38</v>
      </c>
      <c r="CB10" s="154" t="s">
        <v>38</v>
      </c>
      <c r="CC10" s="154" t="s">
        <v>38</v>
      </c>
      <c r="CD10" s="154" t="s">
        <v>38</v>
      </c>
      <c r="CE10" s="154" t="s">
        <v>40</v>
      </c>
      <c r="CF10" s="154" t="s">
        <v>40</v>
      </c>
      <c r="CG10" s="154" t="s">
        <v>40</v>
      </c>
      <c r="CH10" s="154" t="s">
        <v>40</v>
      </c>
      <c r="CI10" s="133"/>
      <c r="CJ10" s="155" t="s">
        <v>61</v>
      </c>
      <c r="CK10" s="183" t="s">
        <v>40</v>
      </c>
      <c r="CL10" s="154" t="s">
        <v>60</v>
      </c>
      <c r="CM10" s="154" t="s">
        <v>40</v>
      </c>
      <c r="CN10" s="286" t="s">
        <v>60</v>
      </c>
    </row>
    <row r="11" spans="1:92" ht="45" x14ac:dyDescent="0.25">
      <c r="A11" s="497">
        <v>1</v>
      </c>
      <c r="B11" s="495" t="s">
        <v>76</v>
      </c>
      <c r="C11" s="495" t="s">
        <v>211</v>
      </c>
      <c r="D11" s="30">
        <v>1032</v>
      </c>
      <c r="E11" s="32">
        <v>1</v>
      </c>
      <c r="F11" s="30">
        <v>4200</v>
      </c>
      <c r="G11" s="96"/>
      <c r="H11" s="20" t="s">
        <v>77</v>
      </c>
      <c r="I11" s="20" t="s">
        <v>78</v>
      </c>
      <c r="J11" s="20" t="s">
        <v>80</v>
      </c>
      <c r="K11" s="20" t="s">
        <v>83</v>
      </c>
      <c r="L11" s="242">
        <v>0</v>
      </c>
      <c r="M11" s="242">
        <v>100</v>
      </c>
      <c r="N11" s="30">
        <v>0.125</v>
      </c>
      <c r="O11" s="30">
        <v>1.4999999999999999E-2</v>
      </c>
      <c r="P11" s="159">
        <f>N11+O11</f>
        <v>0.14000000000000001</v>
      </c>
      <c r="Q11" s="158">
        <f>P11*E11*D11</f>
        <v>144.48000000000002</v>
      </c>
      <c r="R11" s="160">
        <f t="shared" ref="R11:R19" si="0">+F11*Q11</f>
        <v>606816.00000000012</v>
      </c>
      <c r="S11" s="159">
        <f>(100-M11)%*Q11*L11</f>
        <v>0</v>
      </c>
      <c r="T11" s="160">
        <f>R11-S11</f>
        <v>606816.00000000012</v>
      </c>
      <c r="U11" s="88"/>
      <c r="V11" s="161">
        <f>T11*('Front Page'!$H$57)</f>
        <v>379017.27360000007</v>
      </c>
      <c r="W11" s="161">
        <f>Q11*'Front Page'!$H$56</f>
        <v>361835.71200000006</v>
      </c>
      <c r="X11" s="161">
        <f>(V11+W11)*14%</f>
        <v>103719.41798400003</v>
      </c>
      <c r="Y11" s="162">
        <f>V11+W11+X11</f>
        <v>844572.40358400019</v>
      </c>
      <c r="Z11" s="91"/>
      <c r="AA11" s="20" t="s">
        <v>81</v>
      </c>
      <c r="AB11" s="20" t="s">
        <v>15</v>
      </c>
      <c r="AC11" s="20" t="s">
        <v>82</v>
      </c>
      <c r="AD11" s="20" t="s">
        <v>85</v>
      </c>
      <c r="AE11" s="242">
        <v>1825</v>
      </c>
      <c r="AF11" s="242">
        <v>70</v>
      </c>
      <c r="AG11" s="30">
        <v>3.6999999999999998E-2</v>
      </c>
      <c r="AH11" s="30">
        <v>4.0000000000000001E-3</v>
      </c>
      <c r="AI11" s="159">
        <f>AG11+AH11</f>
        <v>4.0999999999999995E-2</v>
      </c>
      <c r="AJ11" s="158">
        <f t="shared" ref="AJ11:AJ19" si="1">AI11*E11*D11</f>
        <v>42.311999999999998</v>
      </c>
      <c r="AK11" s="160">
        <f>AJ11*$F11</f>
        <v>177710.4</v>
      </c>
      <c r="AL11" s="500">
        <f>(100-AF11)%*AJ11*AE11</f>
        <v>23165.819999999996</v>
      </c>
      <c r="AM11" s="160">
        <f>AK11-AL11</f>
        <v>154544.57999999999</v>
      </c>
      <c r="AN11" s="93"/>
      <c r="AO11" s="36">
        <v>3612000</v>
      </c>
      <c r="AP11" s="161">
        <f>E11*D11</f>
        <v>1032</v>
      </c>
      <c r="AQ11" s="161">
        <f>AM11*('Front Page'!$H$57)</f>
        <v>96528.544668000002</v>
      </c>
      <c r="AR11" s="161">
        <f>AJ11*'Front Page'!$H$56</f>
        <v>105966.1728</v>
      </c>
      <c r="AS11" s="161">
        <f>(AQ11+AR11)*14%</f>
        <v>28349.260445520005</v>
      </c>
      <c r="AT11" s="161">
        <f>AQ11+AR11+AS11</f>
        <v>230843.97791352001</v>
      </c>
      <c r="AU11" s="91"/>
      <c r="AV11" s="165">
        <f t="shared" ref="AV11:AV19" si="2">T11-AM11</f>
        <v>452271.42000000016</v>
      </c>
      <c r="AW11" s="161">
        <f t="shared" ref="AW11:AW19" si="3">Y11-AT11</f>
        <v>613728.42567048012</v>
      </c>
      <c r="AX11" s="166">
        <f>AO11/AW11</f>
        <v>5.8853392623194809</v>
      </c>
      <c r="AY11" s="96"/>
      <c r="AZ11" s="30">
        <v>1032</v>
      </c>
      <c r="BA11" s="32">
        <v>1</v>
      </c>
      <c r="BB11" s="159">
        <f>F11</f>
        <v>4200</v>
      </c>
      <c r="BC11" s="20" t="s">
        <v>77</v>
      </c>
      <c r="BD11" s="20" t="s">
        <v>156</v>
      </c>
      <c r="BE11" s="20" t="s">
        <v>80</v>
      </c>
      <c r="BF11" s="20" t="s">
        <v>83</v>
      </c>
      <c r="BG11" s="273">
        <f>L11</f>
        <v>0</v>
      </c>
      <c r="BH11" s="273">
        <f>M11</f>
        <v>100</v>
      </c>
      <c r="BI11" s="30">
        <v>0.125</v>
      </c>
      <c r="BJ11" s="30">
        <v>1.4999999999999999E-2</v>
      </c>
      <c r="BK11" s="159">
        <f>BI11+BJ11</f>
        <v>0.14000000000000001</v>
      </c>
      <c r="BL11" s="158">
        <f>BK11*BA11*AZ11</f>
        <v>144.48000000000002</v>
      </c>
      <c r="BM11" s="160">
        <f t="shared" ref="BM11:BM19" si="4">+F11*BL11</f>
        <v>606816.00000000012</v>
      </c>
      <c r="BN11" s="159">
        <f>(100-BH11)%*BL11*BG11</f>
        <v>0</v>
      </c>
      <c r="BO11" s="160">
        <f>BM11-BN11</f>
        <v>606816.00000000012</v>
      </c>
      <c r="BP11" s="138"/>
      <c r="BQ11" s="141">
        <v>0.16</v>
      </c>
      <c r="BR11" s="160">
        <f t="shared" ref="BR11:BR19" si="5">BQ11*F11*BA11*AZ11</f>
        <v>693504</v>
      </c>
      <c r="BS11" s="182">
        <f t="shared" ref="BS11:BS19" si="6">100/R11*(BR11-R11)</f>
        <v>14.285714285714263</v>
      </c>
      <c r="BT11" s="138"/>
      <c r="BU11" s="20" t="s">
        <v>81</v>
      </c>
      <c r="BV11" s="20" t="s">
        <v>15</v>
      </c>
      <c r="BW11" s="20" t="s">
        <v>82</v>
      </c>
      <c r="BX11" s="20" t="s">
        <v>85</v>
      </c>
      <c r="BY11" s="273">
        <f>AE11</f>
        <v>1825</v>
      </c>
      <c r="BZ11" s="273">
        <f>AF11</f>
        <v>70</v>
      </c>
      <c r="CA11" s="30">
        <v>3.6999999999999998E-2</v>
      </c>
      <c r="CB11" s="30">
        <v>4.0000000000000001E-3</v>
      </c>
      <c r="CC11" s="159">
        <f>CA11+CB11</f>
        <v>4.0999999999999995E-2</v>
      </c>
      <c r="CD11" s="158">
        <f t="shared" ref="CD11:CD19" si="7">CC11*BA11*AZ11</f>
        <v>42.311999999999998</v>
      </c>
      <c r="CE11" s="160">
        <f>CD11*$F11</f>
        <v>177710.4</v>
      </c>
      <c r="CF11" s="500">
        <f>(100-BZ11)%*CD11*BY11</f>
        <v>23165.819999999996</v>
      </c>
      <c r="CG11" s="160">
        <f>CE11-CF11</f>
        <v>154544.57999999999</v>
      </c>
      <c r="CH11" s="274">
        <f t="shared" ref="CH11:CH19" si="8">BO11-CG11</f>
        <v>452271.42000000016</v>
      </c>
      <c r="CI11" s="215"/>
      <c r="CJ11" s="32">
        <v>4.2000000000000003E-2</v>
      </c>
      <c r="CK11" s="162">
        <f t="shared" ref="CK11:CK19" si="9">CJ11*BA11*AZ11*BB11</f>
        <v>182044.80000000002</v>
      </c>
      <c r="CL11" s="161">
        <f>100/AM11*(CK11-AM11)</f>
        <v>17.794360695147013</v>
      </c>
      <c r="CM11" s="161">
        <f t="shared" ref="CM11:CM19" si="10">BR11-CK11</f>
        <v>511459.19999999995</v>
      </c>
      <c r="CN11" s="294">
        <f>(100/BR11) *CM11</f>
        <v>73.75</v>
      </c>
    </row>
    <row r="12" spans="1:92" x14ac:dyDescent="0.25">
      <c r="A12" s="497">
        <v>2</v>
      </c>
      <c r="B12" s="496"/>
      <c r="C12" s="496"/>
      <c r="D12" s="30"/>
      <c r="E12" s="32"/>
      <c r="F12" s="30"/>
      <c r="G12" s="96"/>
      <c r="H12" s="20"/>
      <c r="I12" s="20"/>
      <c r="J12" s="20"/>
      <c r="K12" s="20"/>
      <c r="L12" s="242"/>
      <c r="M12" s="242"/>
      <c r="N12" s="30"/>
      <c r="O12" s="30"/>
      <c r="P12" s="159">
        <f t="shared" ref="P12:P19" si="11">N12+O12</f>
        <v>0</v>
      </c>
      <c r="Q12" s="158">
        <f t="shared" ref="Q12:Q19" si="12">P12*E12*D12</f>
        <v>0</v>
      </c>
      <c r="R12" s="160">
        <f t="shared" si="0"/>
        <v>0</v>
      </c>
      <c r="S12" s="159">
        <f t="shared" ref="S12:S19" si="13">(100-M12)%*Q12*L12</f>
        <v>0</v>
      </c>
      <c r="T12" s="160">
        <f t="shared" ref="T12:T19" si="14">R12-S12</f>
        <v>0</v>
      </c>
      <c r="U12" s="88"/>
      <c r="V12" s="161">
        <f>R12*('Front Page'!$H$57)</f>
        <v>0</v>
      </c>
      <c r="W12" s="161">
        <f>Q12*'Front Page'!$H$56</f>
        <v>0</v>
      </c>
      <c r="X12" s="161">
        <f t="shared" ref="X12:X19" si="15">(V12+W12)*14%</f>
        <v>0</v>
      </c>
      <c r="Y12" s="162">
        <f t="shared" ref="Y12:Y19" si="16">V12+W12+X12</f>
        <v>0</v>
      </c>
      <c r="Z12" s="91"/>
      <c r="AA12" s="20"/>
      <c r="AB12" s="20"/>
      <c r="AC12" s="20"/>
      <c r="AD12" s="20"/>
      <c r="AE12" s="242"/>
      <c r="AF12" s="242"/>
      <c r="AG12" s="30"/>
      <c r="AH12" s="30"/>
      <c r="AI12" s="159">
        <f t="shared" ref="AI12:AI19" si="17">AG12+AH12</f>
        <v>0</v>
      </c>
      <c r="AJ12" s="158">
        <f t="shared" si="1"/>
        <v>0</v>
      </c>
      <c r="AK12" s="160">
        <f t="shared" ref="AK12:AK19" si="18">AJ12*$F12</f>
        <v>0</v>
      </c>
      <c r="AL12" s="500">
        <f t="shared" ref="AL12:AL19" si="19">(100-AF12)%*AJ12*AE12</f>
        <v>0</v>
      </c>
      <c r="AM12" s="160">
        <f t="shared" ref="AM12:AM19" si="20">AK12-AL12</f>
        <v>0</v>
      </c>
      <c r="AN12" s="93"/>
      <c r="AO12" s="36"/>
      <c r="AP12" s="161">
        <f t="shared" ref="AP12:AP19" si="21">E12*D12</f>
        <v>0</v>
      </c>
      <c r="AQ12" s="161">
        <f>AM12*('Front Page'!$H$57)</f>
        <v>0</v>
      </c>
      <c r="AR12" s="161">
        <f>AJ12*'Front Page'!$H$56</f>
        <v>0</v>
      </c>
      <c r="AS12" s="161">
        <f t="shared" ref="AS12:AS19" si="22">(AQ12+AR12)*14%</f>
        <v>0</v>
      </c>
      <c r="AT12" s="161">
        <f t="shared" ref="AT12:AT19" si="23">AQ12+AR12+AS12</f>
        <v>0</v>
      </c>
      <c r="AU12" s="91"/>
      <c r="AV12" s="165">
        <f t="shared" si="2"/>
        <v>0</v>
      </c>
      <c r="AW12" s="161">
        <f t="shared" si="3"/>
        <v>0</v>
      </c>
      <c r="AX12" s="166" t="e">
        <f t="shared" ref="AX12:AX19" si="24">AO12/AW12</f>
        <v>#DIV/0!</v>
      </c>
      <c r="AY12" s="96"/>
      <c r="AZ12" s="30"/>
      <c r="BA12" s="32"/>
      <c r="BB12" s="159">
        <f t="shared" ref="BB12:BB19" si="25">F12</f>
        <v>0</v>
      </c>
      <c r="BC12" s="20"/>
      <c r="BD12" s="20"/>
      <c r="BE12" s="20"/>
      <c r="BF12" s="20"/>
      <c r="BG12" s="273">
        <f t="shared" ref="BG12:BH19" si="26">L12</f>
        <v>0</v>
      </c>
      <c r="BH12" s="273">
        <f t="shared" si="26"/>
        <v>0</v>
      </c>
      <c r="BI12" s="30"/>
      <c r="BJ12" s="30"/>
      <c r="BK12" s="159">
        <f t="shared" ref="BK12:BK19" si="27">BI12+BJ12</f>
        <v>0</v>
      </c>
      <c r="BL12" s="158">
        <f t="shared" ref="BL12:BL19" si="28">BK12*BA12*AZ12</f>
        <v>0</v>
      </c>
      <c r="BM12" s="160">
        <f t="shared" si="4"/>
        <v>0</v>
      </c>
      <c r="BN12" s="159">
        <f t="shared" ref="BN12:BN19" si="29">(100-BH12)%*BL12*BG12</f>
        <v>0</v>
      </c>
      <c r="BO12" s="160">
        <f t="shared" ref="BO12:BO19" si="30">BM12-BN12</f>
        <v>0</v>
      </c>
      <c r="BP12" s="138"/>
      <c r="BQ12" s="141"/>
      <c r="BR12" s="160">
        <f t="shared" si="5"/>
        <v>0</v>
      </c>
      <c r="BS12" s="182" t="e">
        <f t="shared" si="6"/>
        <v>#DIV/0!</v>
      </c>
      <c r="BT12" s="138"/>
      <c r="BU12" s="20"/>
      <c r="BV12" s="20"/>
      <c r="BW12" s="20"/>
      <c r="BX12" s="20"/>
      <c r="BY12" s="273">
        <f t="shared" ref="BY12:BZ19" si="31">AE12</f>
        <v>0</v>
      </c>
      <c r="BZ12" s="273">
        <f t="shared" si="31"/>
        <v>0</v>
      </c>
      <c r="CA12" s="30"/>
      <c r="CB12" s="30"/>
      <c r="CC12" s="159">
        <f t="shared" ref="CC12:CC19" si="32">CA12+CB12</f>
        <v>0</v>
      </c>
      <c r="CD12" s="158">
        <f t="shared" si="7"/>
        <v>0</v>
      </c>
      <c r="CE12" s="160">
        <f t="shared" ref="CE12:CE19" si="33">CD12*$F12</f>
        <v>0</v>
      </c>
      <c r="CF12" s="500">
        <f t="shared" ref="CF12:CF18" si="34">(100-BZ12)%*CD12*BY12</f>
        <v>0</v>
      </c>
      <c r="CG12" s="160">
        <f t="shared" ref="CG12:CG19" si="35">CE12-CF12</f>
        <v>0</v>
      </c>
      <c r="CH12" s="274">
        <f t="shared" si="8"/>
        <v>0</v>
      </c>
      <c r="CI12" s="215"/>
      <c r="CJ12" s="32"/>
      <c r="CK12" s="162">
        <f t="shared" si="9"/>
        <v>0</v>
      </c>
      <c r="CL12" s="161" t="e">
        <f>'Building 1'!BE11=100/AM12*(CK12-AM12)</f>
        <v>#DIV/0!</v>
      </c>
      <c r="CM12" s="161">
        <f t="shared" si="10"/>
        <v>0</v>
      </c>
      <c r="CN12" s="294" t="e">
        <f t="shared" ref="CN12:CN19" si="36">(100/BR12) *CM12</f>
        <v>#DIV/0!</v>
      </c>
    </row>
    <row r="13" spans="1:92" x14ac:dyDescent="0.25">
      <c r="A13" s="497">
        <v>3</v>
      </c>
      <c r="B13" s="495"/>
      <c r="C13" s="495"/>
      <c r="D13" s="30"/>
      <c r="E13" s="32"/>
      <c r="F13" s="30"/>
      <c r="G13" s="96"/>
      <c r="H13" s="20"/>
      <c r="I13" s="20"/>
      <c r="J13" s="20"/>
      <c r="K13" s="20"/>
      <c r="L13" s="242"/>
      <c r="M13" s="242"/>
      <c r="N13" s="30"/>
      <c r="O13" s="30"/>
      <c r="P13" s="159">
        <f t="shared" si="11"/>
        <v>0</v>
      </c>
      <c r="Q13" s="158">
        <f t="shared" si="12"/>
        <v>0</v>
      </c>
      <c r="R13" s="160">
        <f t="shared" si="0"/>
        <v>0</v>
      </c>
      <c r="S13" s="159">
        <f t="shared" si="13"/>
        <v>0</v>
      </c>
      <c r="T13" s="160">
        <f t="shared" si="14"/>
        <v>0</v>
      </c>
      <c r="U13" s="88"/>
      <c r="V13" s="161">
        <f>R13*('Front Page'!$H$57)</f>
        <v>0</v>
      </c>
      <c r="W13" s="161">
        <f>Q13*'Front Page'!$H$56</f>
        <v>0</v>
      </c>
      <c r="X13" s="161">
        <f t="shared" si="15"/>
        <v>0</v>
      </c>
      <c r="Y13" s="162">
        <f t="shared" si="16"/>
        <v>0</v>
      </c>
      <c r="Z13" s="91"/>
      <c r="AA13" s="20"/>
      <c r="AB13" s="20"/>
      <c r="AC13" s="20"/>
      <c r="AD13" s="20"/>
      <c r="AE13" s="242"/>
      <c r="AF13" s="242"/>
      <c r="AG13" s="30"/>
      <c r="AH13" s="30"/>
      <c r="AI13" s="159">
        <f t="shared" si="17"/>
        <v>0</v>
      </c>
      <c r="AJ13" s="158">
        <f t="shared" si="1"/>
        <v>0</v>
      </c>
      <c r="AK13" s="160">
        <f t="shared" si="18"/>
        <v>0</v>
      </c>
      <c r="AL13" s="500">
        <f t="shared" si="19"/>
        <v>0</v>
      </c>
      <c r="AM13" s="160">
        <f t="shared" si="20"/>
        <v>0</v>
      </c>
      <c r="AN13" s="93"/>
      <c r="AO13" s="36"/>
      <c r="AP13" s="161">
        <f t="shared" si="21"/>
        <v>0</v>
      </c>
      <c r="AQ13" s="161">
        <f>AM13*('Front Page'!$H$57)</f>
        <v>0</v>
      </c>
      <c r="AR13" s="161">
        <f>AJ13*'Front Page'!$H$56</f>
        <v>0</v>
      </c>
      <c r="AS13" s="161">
        <f t="shared" si="22"/>
        <v>0</v>
      </c>
      <c r="AT13" s="161">
        <f t="shared" si="23"/>
        <v>0</v>
      </c>
      <c r="AU13" s="91"/>
      <c r="AV13" s="165">
        <f t="shared" si="2"/>
        <v>0</v>
      </c>
      <c r="AW13" s="161">
        <f t="shared" si="3"/>
        <v>0</v>
      </c>
      <c r="AX13" s="166" t="e">
        <f t="shared" si="24"/>
        <v>#DIV/0!</v>
      </c>
      <c r="AY13" s="96"/>
      <c r="AZ13" s="30"/>
      <c r="BA13" s="32"/>
      <c r="BB13" s="159">
        <f t="shared" si="25"/>
        <v>0</v>
      </c>
      <c r="BC13" s="20"/>
      <c r="BD13" s="20"/>
      <c r="BE13" s="20"/>
      <c r="BF13" s="20"/>
      <c r="BG13" s="273">
        <f t="shared" si="26"/>
        <v>0</v>
      </c>
      <c r="BH13" s="273">
        <f t="shared" si="26"/>
        <v>0</v>
      </c>
      <c r="BI13" s="30"/>
      <c r="BJ13" s="30"/>
      <c r="BK13" s="159">
        <f t="shared" si="27"/>
        <v>0</v>
      </c>
      <c r="BL13" s="158">
        <f t="shared" si="28"/>
        <v>0</v>
      </c>
      <c r="BM13" s="160">
        <f t="shared" si="4"/>
        <v>0</v>
      </c>
      <c r="BN13" s="159">
        <f t="shared" si="29"/>
        <v>0</v>
      </c>
      <c r="BO13" s="160">
        <f t="shared" si="30"/>
        <v>0</v>
      </c>
      <c r="BP13" s="138"/>
      <c r="BQ13" s="141"/>
      <c r="BR13" s="160">
        <f t="shared" si="5"/>
        <v>0</v>
      </c>
      <c r="BS13" s="182" t="e">
        <f t="shared" si="6"/>
        <v>#DIV/0!</v>
      </c>
      <c r="BT13" s="138"/>
      <c r="BU13" s="20"/>
      <c r="BV13" s="20"/>
      <c r="BW13" s="20"/>
      <c r="BX13" s="20"/>
      <c r="BY13" s="273">
        <f t="shared" si="31"/>
        <v>0</v>
      </c>
      <c r="BZ13" s="273">
        <f t="shared" si="31"/>
        <v>0</v>
      </c>
      <c r="CA13" s="30"/>
      <c r="CB13" s="30"/>
      <c r="CC13" s="159">
        <f t="shared" si="32"/>
        <v>0</v>
      </c>
      <c r="CD13" s="158">
        <f t="shared" si="7"/>
        <v>0</v>
      </c>
      <c r="CE13" s="160">
        <f t="shared" si="33"/>
        <v>0</v>
      </c>
      <c r="CF13" s="500">
        <f t="shared" si="34"/>
        <v>0</v>
      </c>
      <c r="CG13" s="160">
        <f t="shared" si="35"/>
        <v>0</v>
      </c>
      <c r="CH13" s="274">
        <f t="shared" si="8"/>
        <v>0</v>
      </c>
      <c r="CI13" s="215"/>
      <c r="CJ13" s="32"/>
      <c r="CK13" s="162">
        <f t="shared" si="9"/>
        <v>0</v>
      </c>
      <c r="CL13" s="161" t="e">
        <f t="shared" ref="CL13:CL19" si="37">100/AM13*(CK13-AM13)</f>
        <v>#DIV/0!</v>
      </c>
      <c r="CM13" s="161">
        <f t="shared" si="10"/>
        <v>0</v>
      </c>
      <c r="CN13" s="294" t="e">
        <f t="shared" si="36"/>
        <v>#DIV/0!</v>
      </c>
    </row>
    <row r="14" spans="1:92" x14ac:dyDescent="0.25">
      <c r="A14" s="497">
        <v>4</v>
      </c>
      <c r="B14" s="495"/>
      <c r="C14" s="495"/>
      <c r="D14" s="30"/>
      <c r="E14" s="32"/>
      <c r="F14" s="30"/>
      <c r="G14" s="96"/>
      <c r="H14" s="20"/>
      <c r="I14" s="20"/>
      <c r="J14" s="20"/>
      <c r="K14" s="20"/>
      <c r="L14" s="242"/>
      <c r="M14" s="242"/>
      <c r="N14" s="30"/>
      <c r="O14" s="30"/>
      <c r="P14" s="159">
        <f t="shared" si="11"/>
        <v>0</v>
      </c>
      <c r="Q14" s="158">
        <f t="shared" si="12"/>
        <v>0</v>
      </c>
      <c r="R14" s="160">
        <f t="shared" si="0"/>
        <v>0</v>
      </c>
      <c r="S14" s="159">
        <f t="shared" si="13"/>
        <v>0</v>
      </c>
      <c r="T14" s="160">
        <f t="shared" si="14"/>
        <v>0</v>
      </c>
      <c r="U14" s="88"/>
      <c r="V14" s="161">
        <f>R14*('Front Page'!$H$57)</f>
        <v>0</v>
      </c>
      <c r="W14" s="161">
        <f>Q14*'Front Page'!$H$56</f>
        <v>0</v>
      </c>
      <c r="X14" s="161">
        <f t="shared" si="15"/>
        <v>0</v>
      </c>
      <c r="Y14" s="162">
        <f t="shared" si="16"/>
        <v>0</v>
      </c>
      <c r="Z14" s="91"/>
      <c r="AA14" s="20"/>
      <c r="AB14" s="20"/>
      <c r="AC14" s="20"/>
      <c r="AD14" s="20"/>
      <c r="AE14" s="242"/>
      <c r="AF14" s="242"/>
      <c r="AG14" s="30"/>
      <c r="AH14" s="30"/>
      <c r="AI14" s="159">
        <f t="shared" si="17"/>
        <v>0</v>
      </c>
      <c r="AJ14" s="158">
        <f t="shared" si="1"/>
        <v>0</v>
      </c>
      <c r="AK14" s="160">
        <f t="shared" si="18"/>
        <v>0</v>
      </c>
      <c r="AL14" s="500">
        <f t="shared" si="19"/>
        <v>0</v>
      </c>
      <c r="AM14" s="160">
        <f t="shared" si="20"/>
        <v>0</v>
      </c>
      <c r="AN14" s="93"/>
      <c r="AO14" s="36"/>
      <c r="AP14" s="161">
        <f t="shared" si="21"/>
        <v>0</v>
      </c>
      <c r="AQ14" s="161">
        <f>AM14*('Front Page'!$H$57)</f>
        <v>0</v>
      </c>
      <c r="AR14" s="161">
        <f>AJ14*'Front Page'!$H$56</f>
        <v>0</v>
      </c>
      <c r="AS14" s="161">
        <f t="shared" si="22"/>
        <v>0</v>
      </c>
      <c r="AT14" s="161">
        <f t="shared" si="23"/>
        <v>0</v>
      </c>
      <c r="AU14" s="91"/>
      <c r="AV14" s="165">
        <f t="shared" si="2"/>
        <v>0</v>
      </c>
      <c r="AW14" s="161">
        <f t="shared" si="3"/>
        <v>0</v>
      </c>
      <c r="AX14" s="166" t="e">
        <f t="shared" si="24"/>
        <v>#DIV/0!</v>
      </c>
      <c r="AY14" s="96"/>
      <c r="AZ14" s="30"/>
      <c r="BA14" s="32"/>
      <c r="BB14" s="159">
        <f t="shared" si="25"/>
        <v>0</v>
      </c>
      <c r="BC14" s="20"/>
      <c r="BD14" s="20"/>
      <c r="BE14" s="20"/>
      <c r="BF14" s="20"/>
      <c r="BG14" s="273">
        <f t="shared" si="26"/>
        <v>0</v>
      </c>
      <c r="BH14" s="273">
        <f t="shared" si="26"/>
        <v>0</v>
      </c>
      <c r="BI14" s="30"/>
      <c r="BJ14" s="30"/>
      <c r="BK14" s="159">
        <f t="shared" si="27"/>
        <v>0</v>
      </c>
      <c r="BL14" s="158">
        <f t="shared" si="28"/>
        <v>0</v>
      </c>
      <c r="BM14" s="160">
        <f t="shared" si="4"/>
        <v>0</v>
      </c>
      <c r="BN14" s="159">
        <f t="shared" si="29"/>
        <v>0</v>
      </c>
      <c r="BO14" s="160">
        <f t="shared" si="30"/>
        <v>0</v>
      </c>
      <c r="BP14" s="138"/>
      <c r="BQ14" s="141"/>
      <c r="BR14" s="160">
        <f t="shared" si="5"/>
        <v>0</v>
      </c>
      <c r="BS14" s="182" t="e">
        <f t="shared" si="6"/>
        <v>#DIV/0!</v>
      </c>
      <c r="BT14" s="138"/>
      <c r="BU14" s="20"/>
      <c r="BV14" s="20"/>
      <c r="BW14" s="20"/>
      <c r="BX14" s="20"/>
      <c r="BY14" s="273">
        <f t="shared" si="31"/>
        <v>0</v>
      </c>
      <c r="BZ14" s="273">
        <f t="shared" si="31"/>
        <v>0</v>
      </c>
      <c r="CA14" s="30"/>
      <c r="CB14" s="30"/>
      <c r="CC14" s="159">
        <f t="shared" si="32"/>
        <v>0</v>
      </c>
      <c r="CD14" s="158">
        <f t="shared" si="7"/>
        <v>0</v>
      </c>
      <c r="CE14" s="160">
        <f t="shared" si="33"/>
        <v>0</v>
      </c>
      <c r="CF14" s="500">
        <f t="shared" si="34"/>
        <v>0</v>
      </c>
      <c r="CG14" s="160">
        <f t="shared" si="35"/>
        <v>0</v>
      </c>
      <c r="CH14" s="274">
        <f t="shared" si="8"/>
        <v>0</v>
      </c>
      <c r="CI14" s="215"/>
      <c r="CJ14" s="32"/>
      <c r="CK14" s="162">
        <f t="shared" si="9"/>
        <v>0</v>
      </c>
      <c r="CL14" s="161" t="e">
        <f t="shared" si="37"/>
        <v>#DIV/0!</v>
      </c>
      <c r="CM14" s="161">
        <f t="shared" si="10"/>
        <v>0</v>
      </c>
      <c r="CN14" s="294" t="e">
        <f t="shared" si="36"/>
        <v>#DIV/0!</v>
      </c>
    </row>
    <row r="15" spans="1:92" x14ac:dyDescent="0.25">
      <c r="A15" s="497">
        <v>5</v>
      </c>
      <c r="B15" s="496"/>
      <c r="C15" s="496"/>
      <c r="D15" s="30"/>
      <c r="E15" s="32"/>
      <c r="F15" s="30"/>
      <c r="G15" s="96"/>
      <c r="H15" s="20"/>
      <c r="I15" s="20"/>
      <c r="J15" s="20"/>
      <c r="K15" s="20"/>
      <c r="L15" s="242"/>
      <c r="M15" s="242"/>
      <c r="N15" s="30"/>
      <c r="O15" s="30"/>
      <c r="P15" s="159">
        <f t="shared" si="11"/>
        <v>0</v>
      </c>
      <c r="Q15" s="158">
        <f t="shared" si="12"/>
        <v>0</v>
      </c>
      <c r="R15" s="160">
        <f t="shared" si="0"/>
        <v>0</v>
      </c>
      <c r="S15" s="159">
        <f t="shared" si="13"/>
        <v>0</v>
      </c>
      <c r="T15" s="160">
        <f t="shared" si="14"/>
        <v>0</v>
      </c>
      <c r="U15" s="88"/>
      <c r="V15" s="161">
        <f>R15*('Front Page'!$H$57)</f>
        <v>0</v>
      </c>
      <c r="W15" s="161">
        <f>Q15*'Front Page'!$H$56</f>
        <v>0</v>
      </c>
      <c r="X15" s="161">
        <f t="shared" si="15"/>
        <v>0</v>
      </c>
      <c r="Y15" s="162">
        <f t="shared" si="16"/>
        <v>0</v>
      </c>
      <c r="Z15" s="91"/>
      <c r="AA15" s="20"/>
      <c r="AB15" s="20"/>
      <c r="AC15" s="20"/>
      <c r="AD15" s="20"/>
      <c r="AE15" s="242"/>
      <c r="AF15" s="242"/>
      <c r="AG15" s="30"/>
      <c r="AH15" s="30"/>
      <c r="AI15" s="159">
        <f t="shared" si="17"/>
        <v>0</v>
      </c>
      <c r="AJ15" s="158">
        <f t="shared" si="1"/>
        <v>0</v>
      </c>
      <c r="AK15" s="160">
        <f t="shared" si="18"/>
        <v>0</v>
      </c>
      <c r="AL15" s="500">
        <f t="shared" si="19"/>
        <v>0</v>
      </c>
      <c r="AM15" s="160">
        <f t="shared" si="20"/>
        <v>0</v>
      </c>
      <c r="AN15" s="93"/>
      <c r="AO15" s="36"/>
      <c r="AP15" s="161">
        <f t="shared" si="21"/>
        <v>0</v>
      </c>
      <c r="AQ15" s="161">
        <f>AM15*('Front Page'!$H$57)</f>
        <v>0</v>
      </c>
      <c r="AR15" s="161">
        <f>AJ15*'Front Page'!$H$56</f>
        <v>0</v>
      </c>
      <c r="AS15" s="161">
        <f t="shared" si="22"/>
        <v>0</v>
      </c>
      <c r="AT15" s="161">
        <f t="shared" si="23"/>
        <v>0</v>
      </c>
      <c r="AU15" s="91"/>
      <c r="AV15" s="165">
        <f t="shared" si="2"/>
        <v>0</v>
      </c>
      <c r="AW15" s="161">
        <f t="shared" si="3"/>
        <v>0</v>
      </c>
      <c r="AX15" s="166" t="e">
        <f t="shared" si="24"/>
        <v>#DIV/0!</v>
      </c>
      <c r="AY15" s="96"/>
      <c r="AZ15" s="30"/>
      <c r="BA15" s="32"/>
      <c r="BB15" s="159">
        <f t="shared" si="25"/>
        <v>0</v>
      </c>
      <c r="BC15" s="20"/>
      <c r="BD15" s="20"/>
      <c r="BE15" s="20"/>
      <c r="BF15" s="20"/>
      <c r="BG15" s="273">
        <f t="shared" si="26"/>
        <v>0</v>
      </c>
      <c r="BH15" s="273">
        <f t="shared" si="26"/>
        <v>0</v>
      </c>
      <c r="BI15" s="30"/>
      <c r="BJ15" s="30"/>
      <c r="BK15" s="159">
        <f t="shared" si="27"/>
        <v>0</v>
      </c>
      <c r="BL15" s="158">
        <f t="shared" si="28"/>
        <v>0</v>
      </c>
      <c r="BM15" s="160">
        <f t="shared" si="4"/>
        <v>0</v>
      </c>
      <c r="BN15" s="159">
        <f t="shared" si="29"/>
        <v>0</v>
      </c>
      <c r="BO15" s="160">
        <f t="shared" si="30"/>
        <v>0</v>
      </c>
      <c r="BP15" s="138"/>
      <c r="BQ15" s="141"/>
      <c r="BR15" s="160">
        <f t="shared" si="5"/>
        <v>0</v>
      </c>
      <c r="BS15" s="182" t="e">
        <f t="shared" si="6"/>
        <v>#DIV/0!</v>
      </c>
      <c r="BT15" s="138"/>
      <c r="BU15" s="20"/>
      <c r="BV15" s="20"/>
      <c r="BW15" s="20"/>
      <c r="BX15" s="20"/>
      <c r="BY15" s="273">
        <f t="shared" si="31"/>
        <v>0</v>
      </c>
      <c r="BZ15" s="273">
        <f t="shared" si="31"/>
        <v>0</v>
      </c>
      <c r="CA15" s="30"/>
      <c r="CB15" s="30"/>
      <c r="CC15" s="159">
        <f t="shared" si="32"/>
        <v>0</v>
      </c>
      <c r="CD15" s="158">
        <f t="shared" si="7"/>
        <v>0</v>
      </c>
      <c r="CE15" s="160">
        <f t="shared" si="33"/>
        <v>0</v>
      </c>
      <c r="CF15" s="500">
        <f t="shared" si="34"/>
        <v>0</v>
      </c>
      <c r="CG15" s="160">
        <f t="shared" si="35"/>
        <v>0</v>
      </c>
      <c r="CH15" s="274">
        <f t="shared" si="8"/>
        <v>0</v>
      </c>
      <c r="CI15" s="215"/>
      <c r="CJ15" s="32"/>
      <c r="CK15" s="162">
        <f t="shared" si="9"/>
        <v>0</v>
      </c>
      <c r="CL15" s="161" t="e">
        <f t="shared" si="37"/>
        <v>#DIV/0!</v>
      </c>
      <c r="CM15" s="161">
        <f t="shared" si="10"/>
        <v>0</v>
      </c>
      <c r="CN15" s="294" t="e">
        <f t="shared" si="36"/>
        <v>#DIV/0!</v>
      </c>
    </row>
    <row r="16" spans="1:92" x14ac:dyDescent="0.25">
      <c r="A16" s="497">
        <v>6</v>
      </c>
      <c r="B16" s="496"/>
      <c r="C16" s="496"/>
      <c r="D16" s="30"/>
      <c r="E16" s="32"/>
      <c r="F16" s="30"/>
      <c r="G16" s="96"/>
      <c r="H16" s="20"/>
      <c r="I16" s="20"/>
      <c r="J16" s="20"/>
      <c r="K16" s="20"/>
      <c r="L16" s="242"/>
      <c r="M16" s="242"/>
      <c r="N16" s="30"/>
      <c r="O16" s="30"/>
      <c r="P16" s="159">
        <f t="shared" si="11"/>
        <v>0</v>
      </c>
      <c r="Q16" s="158">
        <f t="shared" si="12"/>
        <v>0</v>
      </c>
      <c r="R16" s="160">
        <f t="shared" si="0"/>
        <v>0</v>
      </c>
      <c r="S16" s="159">
        <f t="shared" si="13"/>
        <v>0</v>
      </c>
      <c r="T16" s="160">
        <f t="shared" si="14"/>
        <v>0</v>
      </c>
      <c r="U16" s="88"/>
      <c r="V16" s="161">
        <f>R16*('Front Page'!$H$57)</f>
        <v>0</v>
      </c>
      <c r="W16" s="161">
        <f>Q16*'Front Page'!$H$56</f>
        <v>0</v>
      </c>
      <c r="X16" s="161">
        <f t="shared" si="15"/>
        <v>0</v>
      </c>
      <c r="Y16" s="162">
        <f t="shared" si="16"/>
        <v>0</v>
      </c>
      <c r="Z16" s="91"/>
      <c r="AA16" s="20"/>
      <c r="AB16" s="20"/>
      <c r="AC16" s="20"/>
      <c r="AD16" s="20"/>
      <c r="AE16" s="242"/>
      <c r="AF16" s="242"/>
      <c r="AG16" s="30"/>
      <c r="AH16" s="30"/>
      <c r="AI16" s="159">
        <f t="shared" si="17"/>
        <v>0</v>
      </c>
      <c r="AJ16" s="158">
        <f t="shared" si="1"/>
        <v>0</v>
      </c>
      <c r="AK16" s="160">
        <f t="shared" si="18"/>
        <v>0</v>
      </c>
      <c r="AL16" s="500">
        <f t="shared" si="19"/>
        <v>0</v>
      </c>
      <c r="AM16" s="160">
        <f t="shared" si="20"/>
        <v>0</v>
      </c>
      <c r="AN16" s="93"/>
      <c r="AO16" s="36"/>
      <c r="AP16" s="161">
        <f t="shared" si="21"/>
        <v>0</v>
      </c>
      <c r="AQ16" s="161">
        <f>AM16*('Front Page'!$H$57)</f>
        <v>0</v>
      </c>
      <c r="AR16" s="161">
        <f>AJ16*'Front Page'!$H$56</f>
        <v>0</v>
      </c>
      <c r="AS16" s="161">
        <f t="shared" si="22"/>
        <v>0</v>
      </c>
      <c r="AT16" s="161">
        <f t="shared" si="23"/>
        <v>0</v>
      </c>
      <c r="AU16" s="91"/>
      <c r="AV16" s="165">
        <f t="shared" si="2"/>
        <v>0</v>
      </c>
      <c r="AW16" s="161">
        <f t="shared" si="3"/>
        <v>0</v>
      </c>
      <c r="AX16" s="166" t="e">
        <f t="shared" si="24"/>
        <v>#DIV/0!</v>
      </c>
      <c r="AY16" s="96"/>
      <c r="AZ16" s="30"/>
      <c r="BA16" s="32"/>
      <c r="BB16" s="159">
        <f t="shared" si="25"/>
        <v>0</v>
      </c>
      <c r="BC16" s="20"/>
      <c r="BD16" s="20"/>
      <c r="BE16" s="20"/>
      <c r="BF16" s="20"/>
      <c r="BG16" s="273">
        <f t="shared" si="26"/>
        <v>0</v>
      </c>
      <c r="BH16" s="273">
        <f t="shared" si="26"/>
        <v>0</v>
      </c>
      <c r="BI16" s="30"/>
      <c r="BJ16" s="30"/>
      <c r="BK16" s="159">
        <f t="shared" si="27"/>
        <v>0</v>
      </c>
      <c r="BL16" s="158">
        <f t="shared" si="28"/>
        <v>0</v>
      </c>
      <c r="BM16" s="160">
        <f t="shared" si="4"/>
        <v>0</v>
      </c>
      <c r="BN16" s="159">
        <f t="shared" si="29"/>
        <v>0</v>
      </c>
      <c r="BO16" s="160">
        <f t="shared" si="30"/>
        <v>0</v>
      </c>
      <c r="BP16" s="138"/>
      <c r="BQ16" s="141"/>
      <c r="BR16" s="160">
        <f t="shared" si="5"/>
        <v>0</v>
      </c>
      <c r="BS16" s="182" t="e">
        <f t="shared" si="6"/>
        <v>#DIV/0!</v>
      </c>
      <c r="BT16" s="138"/>
      <c r="BU16" s="20"/>
      <c r="BV16" s="20"/>
      <c r="BW16" s="20"/>
      <c r="BX16" s="20"/>
      <c r="BY16" s="273">
        <f t="shared" si="31"/>
        <v>0</v>
      </c>
      <c r="BZ16" s="273">
        <f t="shared" si="31"/>
        <v>0</v>
      </c>
      <c r="CA16" s="30"/>
      <c r="CB16" s="30"/>
      <c r="CC16" s="159">
        <f t="shared" si="32"/>
        <v>0</v>
      </c>
      <c r="CD16" s="158">
        <f t="shared" si="7"/>
        <v>0</v>
      </c>
      <c r="CE16" s="160">
        <f t="shared" si="33"/>
        <v>0</v>
      </c>
      <c r="CF16" s="500">
        <f t="shared" si="34"/>
        <v>0</v>
      </c>
      <c r="CG16" s="160">
        <f t="shared" si="35"/>
        <v>0</v>
      </c>
      <c r="CH16" s="274">
        <f t="shared" si="8"/>
        <v>0</v>
      </c>
      <c r="CI16" s="215"/>
      <c r="CJ16" s="32"/>
      <c r="CK16" s="162">
        <f t="shared" si="9"/>
        <v>0</v>
      </c>
      <c r="CL16" s="161" t="e">
        <f t="shared" si="37"/>
        <v>#DIV/0!</v>
      </c>
      <c r="CM16" s="161">
        <f t="shared" si="10"/>
        <v>0</v>
      </c>
      <c r="CN16" s="294" t="e">
        <f t="shared" si="36"/>
        <v>#DIV/0!</v>
      </c>
    </row>
    <row r="17" spans="1:92" x14ac:dyDescent="0.25">
      <c r="A17" s="497">
        <v>7</v>
      </c>
      <c r="B17" s="496"/>
      <c r="C17" s="496"/>
      <c r="D17" s="30"/>
      <c r="E17" s="32"/>
      <c r="F17" s="30"/>
      <c r="G17" s="96"/>
      <c r="H17" s="20"/>
      <c r="I17" s="20"/>
      <c r="J17" s="20"/>
      <c r="K17" s="20"/>
      <c r="L17" s="242"/>
      <c r="M17" s="242"/>
      <c r="N17" s="30"/>
      <c r="O17" s="30"/>
      <c r="P17" s="159">
        <f t="shared" si="11"/>
        <v>0</v>
      </c>
      <c r="Q17" s="158">
        <f t="shared" si="12"/>
        <v>0</v>
      </c>
      <c r="R17" s="160">
        <f t="shared" si="0"/>
        <v>0</v>
      </c>
      <c r="S17" s="159">
        <f t="shared" si="13"/>
        <v>0</v>
      </c>
      <c r="T17" s="160">
        <f t="shared" si="14"/>
        <v>0</v>
      </c>
      <c r="U17" s="88"/>
      <c r="V17" s="161">
        <f>R17*('Front Page'!$H$57)</f>
        <v>0</v>
      </c>
      <c r="W17" s="161">
        <f>Q17*'Front Page'!$H$56</f>
        <v>0</v>
      </c>
      <c r="X17" s="161">
        <f t="shared" si="15"/>
        <v>0</v>
      </c>
      <c r="Y17" s="162">
        <f t="shared" si="16"/>
        <v>0</v>
      </c>
      <c r="Z17" s="91"/>
      <c r="AA17" s="20"/>
      <c r="AB17" s="20"/>
      <c r="AC17" s="20"/>
      <c r="AD17" s="20"/>
      <c r="AE17" s="242"/>
      <c r="AF17" s="242"/>
      <c r="AG17" s="30"/>
      <c r="AH17" s="30"/>
      <c r="AI17" s="159">
        <f t="shared" si="17"/>
        <v>0</v>
      </c>
      <c r="AJ17" s="158">
        <f t="shared" si="1"/>
        <v>0</v>
      </c>
      <c r="AK17" s="160">
        <f t="shared" si="18"/>
        <v>0</v>
      </c>
      <c r="AL17" s="500">
        <f t="shared" si="19"/>
        <v>0</v>
      </c>
      <c r="AM17" s="160">
        <f t="shared" si="20"/>
        <v>0</v>
      </c>
      <c r="AN17" s="93"/>
      <c r="AO17" s="36"/>
      <c r="AP17" s="161">
        <f t="shared" si="21"/>
        <v>0</v>
      </c>
      <c r="AQ17" s="161">
        <f>AM17*('Front Page'!$H$57)</f>
        <v>0</v>
      </c>
      <c r="AR17" s="161">
        <f>AJ17*'Front Page'!$H$56</f>
        <v>0</v>
      </c>
      <c r="AS17" s="161">
        <f t="shared" si="22"/>
        <v>0</v>
      </c>
      <c r="AT17" s="161">
        <f t="shared" si="23"/>
        <v>0</v>
      </c>
      <c r="AU17" s="91"/>
      <c r="AV17" s="165">
        <f t="shared" si="2"/>
        <v>0</v>
      </c>
      <c r="AW17" s="161">
        <f t="shared" si="3"/>
        <v>0</v>
      </c>
      <c r="AX17" s="166" t="e">
        <f t="shared" si="24"/>
        <v>#DIV/0!</v>
      </c>
      <c r="AY17" s="96"/>
      <c r="AZ17" s="30"/>
      <c r="BA17" s="32"/>
      <c r="BB17" s="159">
        <f t="shared" si="25"/>
        <v>0</v>
      </c>
      <c r="BC17" s="20"/>
      <c r="BD17" s="20"/>
      <c r="BE17" s="20"/>
      <c r="BF17" s="20"/>
      <c r="BG17" s="273">
        <f t="shared" si="26"/>
        <v>0</v>
      </c>
      <c r="BH17" s="273">
        <f t="shared" si="26"/>
        <v>0</v>
      </c>
      <c r="BI17" s="30"/>
      <c r="BJ17" s="30"/>
      <c r="BK17" s="159">
        <f t="shared" si="27"/>
        <v>0</v>
      </c>
      <c r="BL17" s="158">
        <f t="shared" si="28"/>
        <v>0</v>
      </c>
      <c r="BM17" s="160">
        <f t="shared" si="4"/>
        <v>0</v>
      </c>
      <c r="BN17" s="159">
        <f t="shared" si="29"/>
        <v>0</v>
      </c>
      <c r="BO17" s="160">
        <f t="shared" si="30"/>
        <v>0</v>
      </c>
      <c r="BP17" s="138"/>
      <c r="BQ17" s="141"/>
      <c r="BR17" s="160">
        <f t="shared" si="5"/>
        <v>0</v>
      </c>
      <c r="BS17" s="182" t="e">
        <f t="shared" si="6"/>
        <v>#DIV/0!</v>
      </c>
      <c r="BT17" s="138"/>
      <c r="BU17" s="20"/>
      <c r="BV17" s="20"/>
      <c r="BW17" s="20"/>
      <c r="BX17" s="20"/>
      <c r="BY17" s="273">
        <f t="shared" si="31"/>
        <v>0</v>
      </c>
      <c r="BZ17" s="273">
        <f t="shared" si="31"/>
        <v>0</v>
      </c>
      <c r="CA17" s="30"/>
      <c r="CB17" s="30"/>
      <c r="CC17" s="159">
        <f t="shared" si="32"/>
        <v>0</v>
      </c>
      <c r="CD17" s="158">
        <f t="shared" si="7"/>
        <v>0</v>
      </c>
      <c r="CE17" s="160">
        <f t="shared" si="33"/>
        <v>0</v>
      </c>
      <c r="CF17" s="500">
        <f t="shared" si="34"/>
        <v>0</v>
      </c>
      <c r="CG17" s="160">
        <f t="shared" si="35"/>
        <v>0</v>
      </c>
      <c r="CH17" s="274">
        <f t="shared" si="8"/>
        <v>0</v>
      </c>
      <c r="CI17" s="215"/>
      <c r="CJ17" s="32"/>
      <c r="CK17" s="162">
        <f t="shared" si="9"/>
        <v>0</v>
      </c>
      <c r="CL17" s="161" t="e">
        <f t="shared" si="37"/>
        <v>#DIV/0!</v>
      </c>
      <c r="CM17" s="161">
        <f t="shared" si="10"/>
        <v>0</v>
      </c>
      <c r="CN17" s="294" t="e">
        <f t="shared" si="36"/>
        <v>#DIV/0!</v>
      </c>
    </row>
    <row r="18" spans="1:92" x14ac:dyDescent="0.25">
      <c r="A18" s="497">
        <v>8</v>
      </c>
      <c r="B18" s="496"/>
      <c r="C18" s="496"/>
      <c r="D18" s="30"/>
      <c r="E18" s="32"/>
      <c r="F18" s="30"/>
      <c r="G18" s="96"/>
      <c r="H18" s="20"/>
      <c r="I18" s="20"/>
      <c r="J18" s="20"/>
      <c r="K18" s="20"/>
      <c r="L18" s="242"/>
      <c r="M18" s="242"/>
      <c r="N18" s="30"/>
      <c r="O18" s="30"/>
      <c r="P18" s="159">
        <f t="shared" si="11"/>
        <v>0</v>
      </c>
      <c r="Q18" s="158">
        <f t="shared" si="12"/>
        <v>0</v>
      </c>
      <c r="R18" s="160">
        <f t="shared" si="0"/>
        <v>0</v>
      </c>
      <c r="S18" s="159">
        <f t="shared" si="13"/>
        <v>0</v>
      </c>
      <c r="T18" s="160">
        <f t="shared" si="14"/>
        <v>0</v>
      </c>
      <c r="U18" s="88"/>
      <c r="V18" s="161">
        <f>R18*('Front Page'!$H$57)</f>
        <v>0</v>
      </c>
      <c r="W18" s="161">
        <f>Q18*'Front Page'!$H$56</f>
        <v>0</v>
      </c>
      <c r="X18" s="161">
        <f t="shared" si="15"/>
        <v>0</v>
      </c>
      <c r="Y18" s="162">
        <f t="shared" si="16"/>
        <v>0</v>
      </c>
      <c r="Z18" s="91"/>
      <c r="AA18" s="20"/>
      <c r="AB18" s="20"/>
      <c r="AC18" s="20"/>
      <c r="AD18" s="20"/>
      <c r="AE18" s="242"/>
      <c r="AF18" s="242"/>
      <c r="AG18" s="30"/>
      <c r="AH18" s="30"/>
      <c r="AI18" s="159">
        <f t="shared" si="17"/>
        <v>0</v>
      </c>
      <c r="AJ18" s="158">
        <f t="shared" si="1"/>
        <v>0</v>
      </c>
      <c r="AK18" s="160">
        <f t="shared" si="18"/>
        <v>0</v>
      </c>
      <c r="AL18" s="500">
        <f t="shared" si="19"/>
        <v>0</v>
      </c>
      <c r="AM18" s="160">
        <f t="shared" si="20"/>
        <v>0</v>
      </c>
      <c r="AN18" s="93"/>
      <c r="AO18" s="36"/>
      <c r="AP18" s="161">
        <f t="shared" si="21"/>
        <v>0</v>
      </c>
      <c r="AQ18" s="161">
        <f>AM18*('Front Page'!$H$57)</f>
        <v>0</v>
      </c>
      <c r="AR18" s="161">
        <f>AJ18*'Front Page'!$H$56</f>
        <v>0</v>
      </c>
      <c r="AS18" s="161">
        <f t="shared" si="22"/>
        <v>0</v>
      </c>
      <c r="AT18" s="161">
        <f t="shared" si="23"/>
        <v>0</v>
      </c>
      <c r="AU18" s="91"/>
      <c r="AV18" s="165">
        <f t="shared" si="2"/>
        <v>0</v>
      </c>
      <c r="AW18" s="161">
        <f t="shared" si="3"/>
        <v>0</v>
      </c>
      <c r="AX18" s="166" t="e">
        <f t="shared" si="24"/>
        <v>#DIV/0!</v>
      </c>
      <c r="AY18" s="96"/>
      <c r="AZ18" s="30"/>
      <c r="BA18" s="32"/>
      <c r="BB18" s="159">
        <f t="shared" si="25"/>
        <v>0</v>
      </c>
      <c r="BC18" s="20"/>
      <c r="BD18" s="20"/>
      <c r="BE18" s="20"/>
      <c r="BF18" s="20"/>
      <c r="BG18" s="273">
        <f t="shared" si="26"/>
        <v>0</v>
      </c>
      <c r="BH18" s="273">
        <f t="shared" si="26"/>
        <v>0</v>
      </c>
      <c r="BI18" s="30"/>
      <c r="BJ18" s="30"/>
      <c r="BK18" s="159">
        <f t="shared" si="27"/>
        <v>0</v>
      </c>
      <c r="BL18" s="158">
        <f t="shared" si="28"/>
        <v>0</v>
      </c>
      <c r="BM18" s="160">
        <f t="shared" si="4"/>
        <v>0</v>
      </c>
      <c r="BN18" s="159">
        <f t="shared" si="29"/>
        <v>0</v>
      </c>
      <c r="BO18" s="160">
        <f t="shared" si="30"/>
        <v>0</v>
      </c>
      <c r="BP18" s="138"/>
      <c r="BQ18" s="141"/>
      <c r="BR18" s="160">
        <f t="shared" si="5"/>
        <v>0</v>
      </c>
      <c r="BS18" s="182" t="e">
        <f t="shared" si="6"/>
        <v>#DIV/0!</v>
      </c>
      <c r="BT18" s="138"/>
      <c r="BU18" s="20"/>
      <c r="BV18" s="20"/>
      <c r="BW18" s="20"/>
      <c r="BX18" s="20"/>
      <c r="BY18" s="273">
        <f t="shared" si="31"/>
        <v>0</v>
      </c>
      <c r="BZ18" s="273">
        <f t="shared" si="31"/>
        <v>0</v>
      </c>
      <c r="CA18" s="30"/>
      <c r="CB18" s="30"/>
      <c r="CC18" s="159">
        <f t="shared" si="32"/>
        <v>0</v>
      </c>
      <c r="CD18" s="158">
        <f t="shared" si="7"/>
        <v>0</v>
      </c>
      <c r="CE18" s="160">
        <f t="shared" si="33"/>
        <v>0</v>
      </c>
      <c r="CF18" s="500">
        <f t="shared" si="34"/>
        <v>0</v>
      </c>
      <c r="CG18" s="160">
        <f t="shared" si="35"/>
        <v>0</v>
      </c>
      <c r="CH18" s="274">
        <f t="shared" si="8"/>
        <v>0</v>
      </c>
      <c r="CI18" s="215"/>
      <c r="CJ18" s="32"/>
      <c r="CK18" s="162">
        <f t="shared" si="9"/>
        <v>0</v>
      </c>
      <c r="CL18" s="161" t="e">
        <f t="shared" si="37"/>
        <v>#DIV/0!</v>
      </c>
      <c r="CM18" s="161">
        <f t="shared" si="10"/>
        <v>0</v>
      </c>
      <c r="CN18" s="294" t="e">
        <f t="shared" si="36"/>
        <v>#DIV/0!</v>
      </c>
    </row>
    <row r="19" spans="1:92" x14ac:dyDescent="0.25">
      <c r="A19" s="497">
        <v>9</v>
      </c>
      <c r="B19" s="496"/>
      <c r="C19" s="496"/>
      <c r="D19" s="30"/>
      <c r="E19" s="32"/>
      <c r="F19" s="30"/>
      <c r="G19" s="96"/>
      <c r="H19" s="20"/>
      <c r="I19" s="20"/>
      <c r="J19" s="20"/>
      <c r="K19" s="20"/>
      <c r="L19" s="242"/>
      <c r="M19" s="242"/>
      <c r="N19" s="30"/>
      <c r="O19" s="30"/>
      <c r="P19" s="159">
        <f t="shared" si="11"/>
        <v>0</v>
      </c>
      <c r="Q19" s="158">
        <f t="shared" si="12"/>
        <v>0</v>
      </c>
      <c r="R19" s="160">
        <f t="shared" si="0"/>
        <v>0</v>
      </c>
      <c r="S19" s="159">
        <f t="shared" si="13"/>
        <v>0</v>
      </c>
      <c r="T19" s="160">
        <f t="shared" si="14"/>
        <v>0</v>
      </c>
      <c r="U19" s="89"/>
      <c r="V19" s="161">
        <f>R19*('Front Page'!$H$57)</f>
        <v>0</v>
      </c>
      <c r="W19" s="161">
        <f>Q19*'Front Page'!$H$56</f>
        <v>0</v>
      </c>
      <c r="X19" s="161">
        <f t="shared" si="15"/>
        <v>0</v>
      </c>
      <c r="Y19" s="162">
        <f t="shared" si="16"/>
        <v>0</v>
      </c>
      <c r="Z19" s="92"/>
      <c r="AA19" s="20"/>
      <c r="AB19" s="20"/>
      <c r="AC19" s="20"/>
      <c r="AD19" s="20"/>
      <c r="AE19" s="242"/>
      <c r="AF19" s="242"/>
      <c r="AG19" s="30"/>
      <c r="AH19" s="30"/>
      <c r="AI19" s="159">
        <f t="shared" si="17"/>
        <v>0</v>
      </c>
      <c r="AJ19" s="158">
        <f t="shared" si="1"/>
        <v>0</v>
      </c>
      <c r="AK19" s="160">
        <f t="shared" si="18"/>
        <v>0</v>
      </c>
      <c r="AL19" s="500">
        <f t="shared" si="19"/>
        <v>0</v>
      </c>
      <c r="AM19" s="160">
        <f t="shared" si="20"/>
        <v>0</v>
      </c>
      <c r="AN19" s="94"/>
      <c r="AO19" s="36"/>
      <c r="AP19" s="161">
        <f t="shared" si="21"/>
        <v>0</v>
      </c>
      <c r="AQ19" s="161">
        <f>AM19*('Front Page'!$H$57)</f>
        <v>0</v>
      </c>
      <c r="AR19" s="161">
        <f>AJ19*'Front Page'!$H$56</f>
        <v>0</v>
      </c>
      <c r="AS19" s="161">
        <f t="shared" si="22"/>
        <v>0</v>
      </c>
      <c r="AT19" s="161">
        <f t="shared" si="23"/>
        <v>0</v>
      </c>
      <c r="AU19" s="92"/>
      <c r="AV19" s="165">
        <f t="shared" si="2"/>
        <v>0</v>
      </c>
      <c r="AW19" s="161">
        <f t="shared" si="3"/>
        <v>0</v>
      </c>
      <c r="AX19" s="166" t="e">
        <f t="shared" si="24"/>
        <v>#DIV/0!</v>
      </c>
      <c r="AY19" s="98"/>
      <c r="AZ19" s="30"/>
      <c r="BA19" s="32"/>
      <c r="BB19" s="159">
        <f t="shared" si="25"/>
        <v>0</v>
      </c>
      <c r="BC19" s="20"/>
      <c r="BD19" s="20"/>
      <c r="BE19" s="20"/>
      <c r="BF19" s="20"/>
      <c r="BG19" s="273">
        <f t="shared" si="26"/>
        <v>0</v>
      </c>
      <c r="BH19" s="273">
        <f t="shared" si="26"/>
        <v>0</v>
      </c>
      <c r="BI19" s="30"/>
      <c r="BJ19" s="30"/>
      <c r="BK19" s="159">
        <f t="shared" si="27"/>
        <v>0</v>
      </c>
      <c r="BL19" s="158">
        <f t="shared" si="28"/>
        <v>0</v>
      </c>
      <c r="BM19" s="160">
        <f t="shared" si="4"/>
        <v>0</v>
      </c>
      <c r="BN19" s="159">
        <f t="shared" si="29"/>
        <v>0</v>
      </c>
      <c r="BO19" s="160">
        <f t="shared" si="30"/>
        <v>0</v>
      </c>
      <c r="BP19" s="139"/>
      <c r="BQ19" s="141"/>
      <c r="BR19" s="160">
        <f t="shared" si="5"/>
        <v>0</v>
      </c>
      <c r="BS19" s="182" t="e">
        <f t="shared" si="6"/>
        <v>#DIV/0!</v>
      </c>
      <c r="BT19" s="139"/>
      <c r="BU19" s="20"/>
      <c r="BV19" s="20"/>
      <c r="BW19" s="20"/>
      <c r="BX19" s="20"/>
      <c r="BY19" s="273">
        <f t="shared" si="31"/>
        <v>0</v>
      </c>
      <c r="BZ19" s="273">
        <f t="shared" si="31"/>
        <v>0</v>
      </c>
      <c r="CA19" s="30"/>
      <c r="CB19" s="30"/>
      <c r="CC19" s="159">
        <f t="shared" si="32"/>
        <v>0</v>
      </c>
      <c r="CD19" s="158">
        <f t="shared" si="7"/>
        <v>0</v>
      </c>
      <c r="CE19" s="160">
        <f t="shared" si="33"/>
        <v>0</v>
      </c>
      <c r="CF19" s="500">
        <f>(100-BZ19)%*CD19*BY19</f>
        <v>0</v>
      </c>
      <c r="CG19" s="160">
        <f t="shared" si="35"/>
        <v>0</v>
      </c>
      <c r="CH19" s="274">
        <f t="shared" si="8"/>
        <v>0</v>
      </c>
      <c r="CI19" s="216"/>
      <c r="CJ19" s="32"/>
      <c r="CK19" s="162">
        <f t="shared" si="9"/>
        <v>0</v>
      </c>
      <c r="CL19" s="161" t="e">
        <f t="shared" si="37"/>
        <v>#DIV/0!</v>
      </c>
      <c r="CM19" s="161">
        <f t="shared" si="10"/>
        <v>0</v>
      </c>
      <c r="CN19" s="294" t="e">
        <f t="shared" si="36"/>
        <v>#DIV/0!</v>
      </c>
    </row>
    <row r="20" spans="1:92" s="332" customFormat="1" x14ac:dyDescent="0.25">
      <c r="A20" s="522" t="s">
        <v>21</v>
      </c>
      <c r="B20" s="523">
        <f>COUNTIF(B11:B19,"&lt;&gt;")</f>
        <v>1</v>
      </c>
      <c r="C20" s="523"/>
      <c r="D20" s="523">
        <f>SUM(D11:D19)</f>
        <v>1032</v>
      </c>
      <c r="E20" s="523">
        <f>SUM(E11:E19)</f>
        <v>1</v>
      </c>
      <c r="F20" s="523">
        <f>SUM(F11:F19)</f>
        <v>4200</v>
      </c>
      <c r="G20" s="524"/>
      <c r="H20" s="523"/>
      <c r="I20" s="523"/>
      <c r="J20" s="523"/>
      <c r="K20" s="523"/>
      <c r="L20" s="523"/>
      <c r="M20" s="523"/>
      <c r="N20" s="525">
        <f>(SUM(N11:N19))/$B$20</f>
        <v>0.125</v>
      </c>
      <c r="O20" s="525"/>
      <c r="P20" s="525"/>
      <c r="Q20" s="523">
        <f>SUM(Q11:Q19)</f>
        <v>144.48000000000002</v>
      </c>
      <c r="R20" s="523">
        <f>SUM(R11:R19)</f>
        <v>606816.00000000012</v>
      </c>
      <c r="S20" s="523">
        <f t="shared" ref="S20:T20" si="38">SUM(S11:S19)</f>
        <v>0</v>
      </c>
      <c r="T20" s="523">
        <f t="shared" si="38"/>
        <v>606816.00000000012</v>
      </c>
      <c r="U20" s="523"/>
      <c r="V20" s="527">
        <f>SUM(V11:V19)</f>
        <v>379017.27360000007</v>
      </c>
      <c r="W20" s="527">
        <f>SUM(W11:W19)</f>
        <v>361835.71200000006</v>
      </c>
      <c r="X20" s="527">
        <f>SUM(X11:X19)</f>
        <v>103719.41798400003</v>
      </c>
      <c r="Y20" s="527">
        <f>SUM(Y11:Y19)</f>
        <v>844572.40358400019</v>
      </c>
      <c r="Z20" s="527"/>
      <c r="AA20" s="523"/>
      <c r="AB20" s="523"/>
      <c r="AC20" s="523"/>
      <c r="AD20" s="523"/>
      <c r="AE20" s="527">
        <f>SUM(AE11:AE19)</f>
        <v>1825</v>
      </c>
      <c r="AF20" s="523"/>
      <c r="AG20" s="523"/>
      <c r="AH20" s="523"/>
      <c r="AI20" s="525"/>
      <c r="AJ20" s="523">
        <f>SUM(AJ11:AJ19)</f>
        <v>42.311999999999998</v>
      </c>
      <c r="AK20" s="528">
        <f>SUM(AK11:AK19)</f>
        <v>177710.4</v>
      </c>
      <c r="AL20" s="528">
        <f>SUM(AL11:AL19)</f>
        <v>23165.819999999996</v>
      </c>
      <c r="AM20" s="528">
        <f>SUM(AM11:AM19)</f>
        <v>154544.57999999999</v>
      </c>
      <c r="AN20" s="527"/>
      <c r="AO20" s="527">
        <f>SUM(AO11:AO19)</f>
        <v>3612000</v>
      </c>
      <c r="AP20" s="527"/>
      <c r="AQ20" s="527">
        <f>SUM(AQ11:AQ19)</f>
        <v>96528.544668000002</v>
      </c>
      <c r="AR20" s="527">
        <f>SUM(AR11:AR19)</f>
        <v>105966.1728</v>
      </c>
      <c r="AS20" s="527">
        <f>SUM(AS11:AS19)</f>
        <v>28349.260445520005</v>
      </c>
      <c r="AT20" s="527">
        <f>SUM(AT11:AT19)</f>
        <v>230843.97791352001</v>
      </c>
      <c r="AU20" s="527"/>
      <c r="AV20" s="527">
        <f>SUM(AV11:AV19)</f>
        <v>452271.42000000016</v>
      </c>
      <c r="AW20" s="527">
        <f>SUM(AW11:AW19)</f>
        <v>613728.42567048012</v>
      </c>
      <c r="AX20" s="523"/>
      <c r="AY20" s="523"/>
      <c r="AZ20" s="523">
        <f>SUM(AZ11:AZ19)</f>
        <v>1032</v>
      </c>
      <c r="BA20" s="523">
        <f>SUM(BA11:BA19)</f>
        <v>1</v>
      </c>
      <c r="BB20" s="523">
        <f>SUM(BB11:BB19)</f>
        <v>4200</v>
      </c>
      <c r="BC20" s="523"/>
      <c r="BD20" s="523"/>
      <c r="BE20" s="523"/>
      <c r="BF20" s="523"/>
      <c r="BG20" s="527">
        <f>SUM(BG11:BG19)</f>
        <v>0</v>
      </c>
      <c r="BH20" s="523"/>
      <c r="BI20" s="525">
        <f>(SUM(BI11:BI19))/$B$20</f>
        <v>0.125</v>
      </c>
      <c r="BJ20" s="525"/>
      <c r="BK20" s="525"/>
      <c r="BL20" s="523">
        <f>SUM(BL11:BL19)</f>
        <v>144.48000000000002</v>
      </c>
      <c r="BM20" s="523">
        <f>SUM(BM11:BM19)</f>
        <v>606816.00000000012</v>
      </c>
      <c r="BN20" s="523">
        <f>SUM(BN11:BN19)</f>
        <v>0</v>
      </c>
      <c r="BO20" s="523">
        <f>SUM(BO11:BO19)</f>
        <v>606816.00000000012</v>
      </c>
      <c r="BP20" s="523"/>
      <c r="BQ20" s="523"/>
      <c r="BR20" s="527">
        <f>SUM(BR11:BR19)</f>
        <v>693504</v>
      </c>
      <c r="BS20" s="523"/>
      <c r="BT20" s="523"/>
      <c r="BU20" s="523"/>
      <c r="BV20" s="523"/>
      <c r="BW20" s="523"/>
      <c r="BX20" s="523"/>
      <c r="BY20" s="527">
        <f>SUM(BY11:BY19)</f>
        <v>1825</v>
      </c>
      <c r="BZ20" s="523"/>
      <c r="CA20" s="523"/>
      <c r="CB20" s="523"/>
      <c r="CC20" s="523"/>
      <c r="CD20" s="527">
        <f>SUM(CD11:CD19)</f>
        <v>42.311999999999998</v>
      </c>
      <c r="CE20" s="528">
        <f>SUM(CE11:CE19)</f>
        <v>177710.4</v>
      </c>
      <c r="CF20" s="528">
        <f>SUM(CF11:CF19)</f>
        <v>23165.819999999996</v>
      </c>
      <c r="CG20" s="528">
        <f>SUM(CG11:CG19)</f>
        <v>154544.57999999999</v>
      </c>
      <c r="CH20" s="528">
        <f>SUM(CH11:CH19)</f>
        <v>452271.42000000016</v>
      </c>
      <c r="CI20" s="523"/>
      <c r="CJ20" s="523"/>
      <c r="CK20" s="527">
        <f>SUM(CK11:CK19)</f>
        <v>182044.80000000002</v>
      </c>
      <c r="CL20" s="523"/>
      <c r="CM20" s="527">
        <f>SUM(CM11:CM19)</f>
        <v>511459.19999999995</v>
      </c>
      <c r="CN20" s="534"/>
    </row>
    <row r="21" spans="1:92" x14ac:dyDescent="0.25">
      <c r="CE21" s="501"/>
      <c r="CF21" s="501"/>
      <c r="CG21" s="501"/>
      <c r="CH21" s="501"/>
    </row>
  </sheetData>
  <conditionalFormatting sqref="CL11:CL19 BS11:BS19">
    <cfRule type="cellIs" dxfId="29" priority="6" operator="lessThan">
      <formula>-20</formula>
    </cfRule>
    <cfRule type="cellIs" dxfId="28" priority="7" operator="greaterThan">
      <formula>20</formula>
    </cfRule>
  </conditionalFormatting>
  <conditionalFormatting sqref="BU11:BX19">
    <cfRule type="cellIs" dxfId="27" priority="5" operator="notEqual">
      <formula>AA11</formula>
    </cfRule>
  </conditionalFormatting>
  <conditionalFormatting sqref="AZ11:BA19">
    <cfRule type="cellIs" dxfId="26" priority="4" operator="notEqual">
      <formula>D11</formula>
    </cfRule>
  </conditionalFormatting>
  <conditionalFormatting sqref="BC11:BF19">
    <cfRule type="cellIs" dxfId="25" priority="3" operator="notEqual">
      <formula>H11</formula>
    </cfRule>
  </conditionalFormatting>
  <conditionalFormatting sqref="CC11:CC19">
    <cfRule type="cellIs" dxfId="24" priority="2" operator="notEqual">
      <formula>AI11</formula>
    </cfRule>
  </conditionalFormatting>
  <conditionalFormatting sqref="CA11:CB19">
    <cfRule type="cellIs" dxfId="23" priority="1" operator="notEqual">
      <formula>AG11</formula>
    </cfRule>
  </conditionalFormatting>
  <dataValidations count="1">
    <dataValidation type="list" allowBlank="1" showInputMessage="1" showErrorMessage="1" sqref="C11:C19">
      <formula1>streetLights_lightingCategories</formula1>
    </dataValidation>
  </dataValidations>
  <printOptions horizontalCentered="1" verticalCentered="1"/>
  <pageMargins left="0" right="0" top="0.47244094488188981" bottom="0.78740157480314965" header="0.31496062992125984" footer="0.31496062992125984"/>
  <pageSetup paperSize="9" scale="83" fitToWidth="6" orientation="landscape" verticalDpi="0" r:id="rId1"/>
  <headerFooter>
    <oddFooter>&amp;L&amp;F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BG19"/>
  <sheetViews>
    <sheetView tabSelected="1" zoomScale="80" zoomScaleNormal="80" workbookViewId="0">
      <selection activeCell="A3" sqref="A3"/>
    </sheetView>
  </sheetViews>
  <sheetFormatPr defaultColWidth="11.5703125" defaultRowHeight="15" x14ac:dyDescent="0.25"/>
  <cols>
    <col min="1" max="1" width="19.28515625" customWidth="1"/>
    <col min="2" max="2" width="17.28515625" customWidth="1"/>
    <col min="3" max="3" width="22" style="348" customWidth="1"/>
    <col min="4" max="4" width="11.85546875" customWidth="1"/>
    <col min="5" max="5" width="8.5703125" customWidth="1"/>
    <col min="6" max="6" width="11.42578125" customWidth="1"/>
    <col min="7" max="7" width="8.7109375" customWidth="1"/>
    <col min="8" max="8" width="2.140625" customWidth="1"/>
    <col min="9" max="9" width="12.28515625" customWidth="1"/>
    <col min="10" max="10" width="12.28515625" style="348" customWidth="1"/>
    <col min="11" max="14" width="12.28515625" customWidth="1"/>
    <col min="15" max="15" width="11.5703125" customWidth="1"/>
    <col min="16" max="16" width="1" customWidth="1"/>
    <col min="17" max="17" width="12.7109375" customWidth="1"/>
    <col min="18" max="18" width="16.28515625" customWidth="1"/>
    <col min="20" max="20" width="11.5703125" customWidth="1"/>
    <col min="21" max="21" width="2.140625" customWidth="1"/>
    <col min="22" max="22" width="19.140625" customWidth="1"/>
    <col min="26" max="26" width="11.5703125" customWidth="1"/>
    <col min="27" max="27" width="1.42578125" customWidth="1"/>
    <col min="28" max="28" width="14.5703125" customWidth="1"/>
    <col min="29" max="29" width="11.28515625" customWidth="1"/>
    <col min="31" max="31" width="14.5703125" customWidth="1"/>
    <col min="34" max="34" width="2" customWidth="1"/>
    <col min="36" max="36" width="14" customWidth="1"/>
    <col min="38" max="38" width="3.7109375" customWidth="1"/>
    <col min="43" max="43" width="1.42578125" customWidth="1"/>
    <col min="47" max="47" width="2.28515625" customWidth="1"/>
    <col min="48" max="48" width="21.5703125" customWidth="1"/>
    <col min="54" max="54" width="1.5703125" customWidth="1"/>
  </cols>
  <sheetData>
    <row r="1" spans="1:59" ht="6.6" customHeight="1" x14ac:dyDescent="0.25">
      <c r="A1" s="555"/>
      <c r="B1" s="556"/>
      <c r="C1" s="557"/>
      <c r="D1" s="556"/>
      <c r="E1" s="556"/>
      <c r="F1" s="556"/>
      <c r="G1" s="556"/>
      <c r="H1" s="319"/>
      <c r="I1" s="558"/>
      <c r="J1" s="559"/>
      <c r="K1" s="558"/>
      <c r="L1" s="558"/>
      <c r="M1" s="558"/>
      <c r="N1" s="558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311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1"/>
    </row>
    <row r="2" spans="1:59" ht="19.5" thickBot="1" x14ac:dyDescent="0.35">
      <c r="A2" s="562"/>
      <c r="B2" s="563"/>
      <c r="C2" s="564"/>
      <c r="D2" s="563"/>
      <c r="E2" s="563"/>
      <c r="F2" s="563"/>
      <c r="G2" s="563"/>
      <c r="H2" s="320"/>
      <c r="I2" s="390" t="s">
        <v>50</v>
      </c>
      <c r="J2" s="284"/>
      <c r="K2" s="284"/>
      <c r="L2" s="284"/>
      <c r="M2" s="284"/>
      <c r="N2" s="284"/>
      <c r="O2" s="86"/>
      <c r="P2" s="86"/>
      <c r="Q2" s="86"/>
      <c r="R2" s="86"/>
      <c r="S2" s="86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312"/>
      <c r="AM2" s="325" t="s">
        <v>73</v>
      </c>
      <c r="AN2" s="326"/>
      <c r="AO2" s="326"/>
      <c r="AP2" s="326"/>
      <c r="AQ2" s="326"/>
      <c r="AR2" s="326"/>
      <c r="AS2" s="326"/>
      <c r="AT2" s="326"/>
      <c r="AU2" s="326"/>
      <c r="AV2" s="32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31"/>
    </row>
    <row r="3" spans="1:59" ht="19.5" thickBot="1" x14ac:dyDescent="0.35">
      <c r="A3" s="565" t="s">
        <v>291</v>
      </c>
      <c r="B3" s="316"/>
      <c r="C3" s="315" t="s">
        <v>49</v>
      </c>
      <c r="D3" s="317"/>
      <c r="E3" s="317"/>
      <c r="F3" s="392"/>
      <c r="G3" s="143"/>
      <c r="H3" s="321"/>
      <c r="I3" s="322" t="s">
        <v>1</v>
      </c>
      <c r="J3" s="322"/>
      <c r="K3" s="596">
        <f>'Front Page'!$F$19</f>
        <v>0</v>
      </c>
      <c r="L3" s="42"/>
      <c r="M3" s="235"/>
      <c r="N3" s="260"/>
      <c r="O3" s="391" t="s">
        <v>68</v>
      </c>
      <c r="P3" s="324"/>
      <c r="Q3" s="6"/>
      <c r="R3" s="597">
        <f>'Front Page'!$F$26</f>
        <v>0</v>
      </c>
      <c r="S3" s="29"/>
      <c r="T3" s="143"/>
      <c r="U3" s="283"/>
      <c r="V3" s="283"/>
      <c r="W3" s="283"/>
      <c r="X3" s="283"/>
      <c r="Y3" s="28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312"/>
      <c r="AM3" s="322" t="s">
        <v>1</v>
      </c>
      <c r="AN3" s="324"/>
      <c r="AO3" s="605">
        <f>'Front Page'!$F$19</f>
        <v>0</v>
      </c>
      <c r="AP3" s="394"/>
      <c r="AQ3" s="394"/>
      <c r="AR3" s="395"/>
      <c r="AS3" s="566"/>
      <c r="AT3" s="391" t="s">
        <v>101</v>
      </c>
      <c r="AU3" s="396"/>
      <c r="AV3" s="324"/>
      <c r="AW3" s="604">
        <f>'Front Page'!$F$42</f>
        <v>0</v>
      </c>
      <c r="AX3" s="27"/>
      <c r="AY3" s="397"/>
      <c r="AZ3" s="397"/>
      <c r="BA3" s="397"/>
      <c r="BB3" s="397"/>
      <c r="BC3" s="397"/>
      <c r="BD3" s="397"/>
      <c r="BE3" s="397"/>
      <c r="BF3" s="397"/>
      <c r="BG3" s="331"/>
    </row>
    <row r="4" spans="1:59" ht="19.5" thickBot="1" x14ac:dyDescent="0.35">
      <c r="A4" s="565" t="s">
        <v>47</v>
      </c>
      <c r="B4" s="318"/>
      <c r="C4" s="378" t="s">
        <v>19</v>
      </c>
      <c r="D4" s="317"/>
      <c r="E4" s="317"/>
      <c r="F4" s="392"/>
      <c r="G4" s="143"/>
      <c r="H4" s="312"/>
      <c r="I4" s="322" t="s">
        <v>7</v>
      </c>
      <c r="J4" s="322"/>
      <c r="K4" s="597">
        <f>'Front Page'!$F$27</f>
        <v>0</v>
      </c>
      <c r="L4" s="43"/>
      <c r="M4" s="235"/>
      <c r="N4" s="260"/>
      <c r="O4" s="270" t="s">
        <v>79</v>
      </c>
      <c r="P4" s="145"/>
      <c r="Q4" s="145"/>
      <c r="R4" s="145"/>
      <c r="S4" s="146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312"/>
      <c r="AM4" s="322" t="s">
        <v>52</v>
      </c>
      <c r="AN4" s="324"/>
      <c r="AO4" s="596">
        <f>'Front Page'!$F$41</f>
        <v>0</v>
      </c>
      <c r="AP4" s="263"/>
      <c r="AQ4" s="263"/>
      <c r="AR4" s="235"/>
      <c r="AS4" s="260"/>
      <c r="AT4" s="269" t="s">
        <v>100</v>
      </c>
      <c r="AU4" s="264"/>
      <c r="AV4" s="264"/>
      <c r="AW4" s="264"/>
      <c r="AX4" s="265"/>
      <c r="AY4" s="397"/>
      <c r="AZ4" s="397"/>
      <c r="BA4" s="397"/>
      <c r="BB4" s="397"/>
      <c r="BC4" s="397"/>
      <c r="BD4" s="397"/>
      <c r="BE4" s="397"/>
      <c r="BF4" s="397"/>
      <c r="BG4" s="331"/>
    </row>
    <row r="5" spans="1:59" ht="16.5" thickBot="1" x14ac:dyDescent="0.3">
      <c r="A5" s="567"/>
      <c r="B5" s="143"/>
      <c r="C5" s="300"/>
      <c r="D5" s="143"/>
      <c r="E5" s="143"/>
      <c r="F5" s="143"/>
      <c r="G5" s="143"/>
      <c r="H5" s="312"/>
      <c r="I5" s="322" t="s">
        <v>4</v>
      </c>
      <c r="J5" s="322"/>
      <c r="K5" s="598">
        <f>'Front Page'!$K$31</f>
        <v>0</v>
      </c>
      <c r="L5" s="243"/>
      <c r="M5" s="323" t="s">
        <v>3</v>
      </c>
      <c r="N5" s="599">
        <f>'Front Page'!$F$31</f>
        <v>0</v>
      </c>
      <c r="O5" s="262"/>
      <c r="P5" s="261"/>
      <c r="Q5" s="148"/>
      <c r="R5" s="148"/>
      <c r="S5" s="149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312"/>
      <c r="AM5" s="322" t="s">
        <v>4</v>
      </c>
      <c r="AN5" s="324"/>
      <c r="AO5" s="598">
        <f>'Front Page'!$K$45</f>
        <v>0</v>
      </c>
      <c r="AP5" s="44"/>
      <c r="AQ5" s="391" t="s">
        <v>51</v>
      </c>
      <c r="AR5" s="392"/>
      <c r="AS5" s="108">
        <f>'Front Page'!$F$45</f>
        <v>0</v>
      </c>
      <c r="AT5" s="266"/>
      <c r="AU5" s="267"/>
      <c r="AV5" s="261"/>
      <c r="AW5" s="56"/>
      <c r="AX5" s="268"/>
      <c r="AY5" s="397"/>
      <c r="AZ5" s="397"/>
      <c r="BA5" s="397"/>
      <c r="BB5" s="397"/>
      <c r="BC5" s="397"/>
      <c r="BD5" s="397"/>
      <c r="BE5" s="397"/>
      <c r="BF5" s="397"/>
      <c r="BG5" s="331"/>
    </row>
    <row r="6" spans="1:59" ht="7.9" customHeight="1" thickBot="1" x14ac:dyDescent="0.35">
      <c r="A6" s="567"/>
      <c r="B6" s="143"/>
      <c r="C6" s="300"/>
      <c r="D6" s="143"/>
      <c r="E6" s="143"/>
      <c r="F6" s="143"/>
      <c r="G6" s="143"/>
      <c r="H6" s="312"/>
      <c r="I6" s="282"/>
      <c r="J6" s="344"/>
      <c r="K6" s="282"/>
      <c r="L6" s="282"/>
      <c r="M6" s="282"/>
      <c r="N6" s="282"/>
      <c r="O6" s="300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312"/>
      <c r="AM6" s="328"/>
      <c r="AN6" s="329"/>
      <c r="AO6" s="330"/>
      <c r="AP6" s="326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35"/>
    </row>
    <row r="7" spans="1:59" ht="23.45" customHeight="1" thickBot="1" x14ac:dyDescent="0.35">
      <c r="A7" s="568" t="s">
        <v>134</v>
      </c>
      <c r="B7" s="343" t="s">
        <v>290</v>
      </c>
      <c r="C7" s="379"/>
      <c r="D7" s="341"/>
      <c r="E7" s="333"/>
      <c r="F7" s="333"/>
      <c r="G7" s="334"/>
      <c r="H7" s="320"/>
      <c r="I7" s="244" t="s">
        <v>48</v>
      </c>
      <c r="J7" s="345"/>
      <c r="K7" s="113"/>
      <c r="L7" s="113"/>
      <c r="M7" s="113"/>
      <c r="N7" s="113"/>
      <c r="O7" s="114"/>
      <c r="P7" s="114"/>
      <c r="Q7" s="114"/>
      <c r="R7" s="114"/>
      <c r="S7" s="114"/>
      <c r="T7" s="250"/>
      <c r="U7" s="307"/>
      <c r="V7" s="246" t="s">
        <v>36</v>
      </c>
      <c r="W7" s="118"/>
      <c r="X7" s="118"/>
      <c r="Y7" s="118"/>
      <c r="Z7" s="4"/>
      <c r="AA7" s="4"/>
      <c r="AB7" s="4"/>
      <c r="AC7" s="4"/>
      <c r="AD7" s="4"/>
      <c r="AE7" s="4"/>
      <c r="AF7" s="4"/>
      <c r="AG7" s="4"/>
      <c r="AH7" s="4"/>
      <c r="AI7" s="4"/>
      <c r="AJ7" s="118"/>
      <c r="AK7" s="252"/>
      <c r="AL7" s="308"/>
      <c r="AM7" s="244" t="s">
        <v>53</v>
      </c>
      <c r="AN7" s="114"/>
      <c r="AO7" s="114"/>
      <c r="AP7" s="114"/>
      <c r="AQ7" s="114"/>
      <c r="AR7" s="114"/>
      <c r="AS7" s="114"/>
      <c r="AT7" s="250"/>
      <c r="AU7" s="313"/>
      <c r="AV7" s="246" t="s">
        <v>130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248"/>
    </row>
    <row r="8" spans="1:59" ht="15.75" thickBot="1" x14ac:dyDescent="0.3">
      <c r="A8" s="569" t="s">
        <v>34</v>
      </c>
      <c r="B8" s="342"/>
      <c r="C8" s="326"/>
      <c r="D8" s="327"/>
      <c r="E8" s="327"/>
      <c r="F8" s="327"/>
      <c r="G8" s="335"/>
      <c r="H8" s="320"/>
      <c r="I8" s="245" t="s">
        <v>37</v>
      </c>
      <c r="J8" s="346"/>
      <c r="K8" s="116"/>
      <c r="L8" s="116"/>
      <c r="M8" s="116"/>
      <c r="N8" s="116"/>
      <c r="O8" s="115"/>
      <c r="P8" s="115"/>
      <c r="Q8" s="116" t="s">
        <v>35</v>
      </c>
      <c r="R8" s="115"/>
      <c r="S8" s="115"/>
      <c r="T8" s="251"/>
      <c r="U8" s="308"/>
      <c r="V8" s="247" t="s">
        <v>37</v>
      </c>
      <c r="W8" s="119"/>
      <c r="X8" s="119"/>
      <c r="Y8" s="119"/>
      <c r="Z8" s="5"/>
      <c r="AA8" s="5"/>
      <c r="AB8" s="119" t="s">
        <v>35</v>
      </c>
      <c r="AC8" s="119"/>
      <c r="AD8" s="5"/>
      <c r="AE8" s="5"/>
      <c r="AF8" s="5"/>
      <c r="AG8" s="5"/>
      <c r="AH8" s="5"/>
      <c r="AI8" s="119" t="s">
        <v>94</v>
      </c>
      <c r="AJ8" s="5"/>
      <c r="AK8" s="249"/>
      <c r="AL8" s="308"/>
      <c r="AM8" s="245" t="s">
        <v>65</v>
      </c>
      <c r="AN8" s="116"/>
      <c r="AO8" s="116"/>
      <c r="AP8" s="116"/>
      <c r="AQ8" s="115"/>
      <c r="AR8" s="116" t="s">
        <v>64</v>
      </c>
      <c r="AS8" s="115"/>
      <c r="AT8" s="251"/>
      <c r="AU8" s="308"/>
      <c r="AV8" s="247" t="s">
        <v>157</v>
      </c>
      <c r="AW8" s="119"/>
      <c r="AX8" s="119"/>
      <c r="AY8" s="119"/>
      <c r="AZ8" s="119"/>
      <c r="BA8" s="5"/>
      <c r="BB8" s="213"/>
      <c r="BC8" s="119" t="s">
        <v>66</v>
      </c>
      <c r="BD8" s="5"/>
      <c r="BE8" s="5"/>
      <c r="BF8" s="5"/>
      <c r="BG8" s="249"/>
    </row>
    <row r="9" spans="1:59" ht="102.6" customHeight="1" x14ac:dyDescent="0.25">
      <c r="A9" s="285" t="s">
        <v>159</v>
      </c>
      <c r="B9" s="285" t="s">
        <v>107</v>
      </c>
      <c r="C9" s="285" t="s">
        <v>249</v>
      </c>
      <c r="D9" s="285" t="s">
        <v>250</v>
      </c>
      <c r="E9" s="285" t="s">
        <v>110</v>
      </c>
      <c r="F9" s="285" t="s">
        <v>281</v>
      </c>
      <c r="G9" s="285" t="s">
        <v>251</v>
      </c>
      <c r="H9" s="304"/>
      <c r="I9" s="287" t="s">
        <v>171</v>
      </c>
      <c r="J9" s="287" t="s">
        <v>133</v>
      </c>
      <c r="K9" s="287" t="s">
        <v>145</v>
      </c>
      <c r="L9" s="287" t="s">
        <v>120</v>
      </c>
      <c r="M9" s="287" t="s">
        <v>118</v>
      </c>
      <c r="N9" s="287" t="s">
        <v>122</v>
      </c>
      <c r="O9" s="285" t="s">
        <v>125</v>
      </c>
      <c r="P9" s="304"/>
      <c r="Q9" s="285" t="s">
        <v>42</v>
      </c>
      <c r="R9" s="285" t="s">
        <v>43</v>
      </c>
      <c r="S9" s="285" t="s">
        <v>45</v>
      </c>
      <c r="T9" s="292" t="s">
        <v>44</v>
      </c>
      <c r="U9" s="304"/>
      <c r="V9" s="287" t="s">
        <v>133</v>
      </c>
      <c r="W9" s="287" t="s">
        <v>145</v>
      </c>
      <c r="X9" s="287" t="s">
        <v>146</v>
      </c>
      <c r="Y9" s="287" t="s">
        <v>127</v>
      </c>
      <c r="Z9" s="285" t="s">
        <v>125</v>
      </c>
      <c r="AA9" s="304"/>
      <c r="AB9" s="285" t="s">
        <v>220</v>
      </c>
      <c r="AC9" s="285" t="s">
        <v>177</v>
      </c>
      <c r="AD9" s="285" t="s">
        <v>56</v>
      </c>
      <c r="AE9" s="285" t="s">
        <v>237</v>
      </c>
      <c r="AF9" s="285" t="s">
        <v>238</v>
      </c>
      <c r="AG9" s="285" t="s">
        <v>58</v>
      </c>
      <c r="AH9" s="304"/>
      <c r="AI9" s="82" t="s">
        <v>221</v>
      </c>
      <c r="AJ9" s="82" t="s">
        <v>222</v>
      </c>
      <c r="AK9" s="297" t="s">
        <v>223</v>
      </c>
      <c r="AL9" s="312"/>
      <c r="AM9" s="287" t="s">
        <v>117</v>
      </c>
      <c r="AN9" s="287" t="s">
        <v>120</v>
      </c>
      <c r="AO9" s="287" t="s">
        <v>122</v>
      </c>
      <c r="AP9" s="285" t="s">
        <v>129</v>
      </c>
      <c r="AQ9" s="304"/>
      <c r="AR9" s="301" t="s">
        <v>63</v>
      </c>
      <c r="AS9" s="82" t="s">
        <v>252</v>
      </c>
      <c r="AT9" s="297" t="s">
        <v>282</v>
      </c>
      <c r="AU9" s="304"/>
      <c r="AV9" s="287" t="s">
        <v>10</v>
      </c>
      <c r="AW9" s="285" t="s">
        <v>131</v>
      </c>
      <c r="AX9" s="285" t="s">
        <v>132</v>
      </c>
      <c r="AY9" s="287" t="s">
        <v>127</v>
      </c>
      <c r="AZ9" s="285" t="s">
        <v>125</v>
      </c>
      <c r="BA9" s="297" t="s">
        <v>242</v>
      </c>
      <c r="BB9" s="314"/>
      <c r="BC9" s="82" t="s">
        <v>253</v>
      </c>
      <c r="BD9" s="82" t="s">
        <v>252</v>
      </c>
      <c r="BE9" s="82" t="s">
        <v>283</v>
      </c>
      <c r="BF9" s="82" t="s">
        <v>254</v>
      </c>
      <c r="BG9" s="285" t="s">
        <v>243</v>
      </c>
    </row>
    <row r="10" spans="1:59" x14ac:dyDescent="0.25">
      <c r="A10" s="286"/>
      <c r="B10" s="286"/>
      <c r="C10" s="286" t="s">
        <v>137</v>
      </c>
      <c r="D10" s="286" t="s">
        <v>128</v>
      </c>
      <c r="E10" s="286"/>
      <c r="F10" s="286"/>
      <c r="G10" s="286" t="s">
        <v>121</v>
      </c>
      <c r="H10" s="305"/>
      <c r="I10" s="288" t="s">
        <v>137</v>
      </c>
      <c r="J10" s="288" t="s">
        <v>137</v>
      </c>
      <c r="K10" s="288"/>
      <c r="L10" s="288" t="s">
        <v>119</v>
      </c>
      <c r="M10" s="288" t="s">
        <v>57</v>
      </c>
      <c r="N10" s="288" t="s">
        <v>124</v>
      </c>
      <c r="O10" s="286" t="s">
        <v>40</v>
      </c>
      <c r="P10" s="305"/>
      <c r="Q10" s="286" t="s">
        <v>41</v>
      </c>
      <c r="R10" s="286" t="s">
        <v>41</v>
      </c>
      <c r="S10" s="286" t="s">
        <v>41</v>
      </c>
      <c r="T10" s="293" t="s">
        <v>41</v>
      </c>
      <c r="U10" s="305"/>
      <c r="V10" s="288"/>
      <c r="W10" s="288"/>
      <c r="X10" s="288" t="s">
        <v>119</v>
      </c>
      <c r="Y10" s="288" t="s">
        <v>124</v>
      </c>
      <c r="Z10" s="286" t="s">
        <v>40</v>
      </c>
      <c r="AA10" s="305"/>
      <c r="AB10" s="286" t="s">
        <v>55</v>
      </c>
      <c r="AC10" s="286" t="s">
        <v>55</v>
      </c>
      <c r="AD10" s="286" t="s">
        <v>41</v>
      </c>
      <c r="AE10" s="286" t="s">
        <v>41</v>
      </c>
      <c r="AF10" s="286" t="s">
        <v>41</v>
      </c>
      <c r="AG10" s="286" t="s">
        <v>41</v>
      </c>
      <c r="AH10" s="305"/>
      <c r="AI10" s="286" t="s">
        <v>40</v>
      </c>
      <c r="AJ10" s="286" t="s">
        <v>41</v>
      </c>
      <c r="AK10" s="286" t="s">
        <v>59</v>
      </c>
      <c r="AL10" s="312"/>
      <c r="AM10" s="286"/>
      <c r="AN10" s="286" t="s">
        <v>119</v>
      </c>
      <c r="AO10" s="288" t="s">
        <v>124</v>
      </c>
      <c r="AP10" s="286" t="s">
        <v>40</v>
      </c>
      <c r="AQ10" s="305"/>
      <c r="AR10" s="286" t="s">
        <v>123</v>
      </c>
      <c r="AS10" s="286" t="s">
        <v>40</v>
      </c>
      <c r="AT10" s="286" t="s">
        <v>60</v>
      </c>
      <c r="AU10" s="305"/>
      <c r="AV10" s="288"/>
      <c r="AW10" s="286"/>
      <c r="AX10" s="286" t="s">
        <v>119</v>
      </c>
      <c r="AY10" s="288" t="s">
        <v>124</v>
      </c>
      <c r="AZ10" s="286" t="s">
        <v>40</v>
      </c>
      <c r="BA10" s="286" t="s">
        <v>40</v>
      </c>
      <c r="BB10" s="305"/>
      <c r="BC10" s="286" t="s">
        <v>61</v>
      </c>
      <c r="BD10" s="303" t="s">
        <v>40</v>
      </c>
      <c r="BE10" s="286" t="s">
        <v>60</v>
      </c>
      <c r="BF10" s="286" t="s">
        <v>40</v>
      </c>
      <c r="BG10" s="286" t="s">
        <v>60</v>
      </c>
    </row>
    <row r="11" spans="1:59" ht="28.9" customHeight="1" x14ac:dyDescent="0.25">
      <c r="A11" s="45" t="s">
        <v>108</v>
      </c>
      <c r="B11" s="45" t="s">
        <v>109</v>
      </c>
      <c r="C11" s="45" t="s">
        <v>137</v>
      </c>
      <c r="D11" s="31">
        <v>1200</v>
      </c>
      <c r="E11" s="31">
        <v>4</v>
      </c>
      <c r="F11" s="31">
        <v>80</v>
      </c>
      <c r="G11" s="30">
        <v>250</v>
      </c>
      <c r="H11" s="312"/>
      <c r="I11" s="20" t="s">
        <v>144</v>
      </c>
      <c r="J11" s="380" t="s">
        <v>143</v>
      </c>
      <c r="K11" s="20">
        <v>34</v>
      </c>
      <c r="L11" s="340">
        <v>36</v>
      </c>
      <c r="M11" s="20">
        <v>9.5</v>
      </c>
      <c r="N11" s="296">
        <f>(L11*K11*M11)/1000</f>
        <v>11.628</v>
      </c>
      <c r="O11" s="291">
        <f>N11*G11</f>
        <v>2907</v>
      </c>
      <c r="P11" s="306"/>
      <c r="Q11" s="294">
        <f>O11*'Front Page'!$H$57</f>
        <v>1815.7122000000002</v>
      </c>
      <c r="R11" s="294">
        <f>L11/1000*K11*'Front Page'!H$56</f>
        <v>3065.3856000000001</v>
      </c>
      <c r="S11" s="294">
        <f t="shared" ref="S11:S17" si="0">(Q11+R11)*14%</f>
        <v>683.35369200000014</v>
      </c>
      <c r="T11" s="295">
        <f t="shared" ref="T11:T17" si="1">Q11+R11+S11</f>
        <v>5564.4514920000001</v>
      </c>
      <c r="U11" s="309"/>
      <c r="V11" s="337" t="s">
        <v>126</v>
      </c>
      <c r="W11" s="20">
        <v>34</v>
      </c>
      <c r="X11" s="338">
        <v>24</v>
      </c>
      <c r="Y11" s="339">
        <f>X11/1000*W11*M11</f>
        <v>7.7520000000000007</v>
      </c>
      <c r="Z11" s="291">
        <f t="shared" ref="Z11" si="2">Y11*G$11</f>
        <v>1938.0000000000002</v>
      </c>
      <c r="AA11" s="310"/>
      <c r="AB11" s="36">
        <v>5000</v>
      </c>
      <c r="AC11" s="294">
        <f t="shared" ref="AC11:AC17" si="3">AB11/W11</f>
        <v>147.05882352941177</v>
      </c>
      <c r="AD11" s="294">
        <f>Z11*'Front Page'!H$57</f>
        <v>1210.4748000000002</v>
      </c>
      <c r="AE11" s="294">
        <f>X11/1000*W11*'Front Page'!H$56</f>
        <v>2043.5904000000003</v>
      </c>
      <c r="AF11" s="294">
        <f>(AD11+AE11)*14%</f>
        <v>455.56912800000009</v>
      </c>
      <c r="AG11" s="294">
        <f t="shared" ref="AG11:AG17" si="4">AD11+AE11+AF11</f>
        <v>3709.6343280000006</v>
      </c>
      <c r="AH11" s="309"/>
      <c r="AI11" s="298">
        <f>O11-Z11</f>
        <v>968.99999999999977</v>
      </c>
      <c r="AJ11" s="294">
        <f t="shared" ref="AJ11" si="5">T11-AG11</f>
        <v>1854.8171639999996</v>
      </c>
      <c r="AK11" s="299">
        <f t="shared" ref="AK11:AK17" si="6">AB11/AJ11</f>
        <v>2.6956834867849007</v>
      </c>
      <c r="AL11" s="312"/>
      <c r="AM11" s="20">
        <v>34</v>
      </c>
      <c r="AN11" s="340">
        <v>36</v>
      </c>
      <c r="AO11" s="289">
        <f>AN11/1000*AM11*M11</f>
        <v>11.628</v>
      </c>
      <c r="AP11" s="290">
        <f t="shared" ref="AP11" si="7">AO11*G$11</f>
        <v>2907</v>
      </c>
      <c r="AQ11" s="306"/>
      <c r="AR11" s="141">
        <v>3.7999999999999999E-2</v>
      </c>
      <c r="AS11" s="291">
        <f>AR11*K11*M11*G11</f>
        <v>3068.5</v>
      </c>
      <c r="AT11" s="294">
        <f>100/O11*(AS11-O11)</f>
        <v>5.5555555555555554</v>
      </c>
      <c r="AU11" s="306"/>
      <c r="AV11" s="337" t="s">
        <v>126</v>
      </c>
      <c r="AW11" s="20">
        <v>34</v>
      </c>
      <c r="AX11" s="338">
        <v>24</v>
      </c>
      <c r="AY11" s="289">
        <f t="shared" ref="AY11:AY16" si="8">AX11/1000*AW11*M11</f>
        <v>7.7520000000000007</v>
      </c>
      <c r="AZ11" s="291">
        <f>AY11*G11</f>
        <v>1938.0000000000002</v>
      </c>
      <c r="BA11" s="302">
        <f t="shared" ref="BA11:BA16" si="9">AP11-AZ11</f>
        <v>968.99999999999977</v>
      </c>
      <c r="BB11" s="312"/>
      <c r="BC11" s="32">
        <v>2.4E-2</v>
      </c>
      <c r="BD11" s="302">
        <f>BC11*W11*M11*G$11</f>
        <v>1938.0000000000002</v>
      </c>
      <c r="BE11" s="294">
        <f>100/Z11*(BD11-Z11)</f>
        <v>0</v>
      </c>
      <c r="BF11" s="298">
        <f t="shared" ref="BF11" si="10">AS11-BD11</f>
        <v>1130.4999999999998</v>
      </c>
      <c r="BG11" s="294">
        <f>(100/AS11) *BF11</f>
        <v>36.84210526315789</v>
      </c>
    </row>
    <row r="12" spans="1:59" ht="28.9" customHeight="1" x14ac:dyDescent="0.25">
      <c r="A12" s="368"/>
      <c r="B12" s="369"/>
      <c r="C12" s="369"/>
      <c r="D12" s="369"/>
      <c r="E12" s="369"/>
      <c r="F12" s="370"/>
      <c r="G12" s="289">
        <f>G11</f>
        <v>250</v>
      </c>
      <c r="H12" s="312"/>
      <c r="I12" s="20" t="s">
        <v>137</v>
      </c>
      <c r="J12" s="347"/>
      <c r="K12" s="20"/>
      <c r="L12" s="338"/>
      <c r="M12" s="20"/>
      <c r="N12" s="296">
        <f t="shared" ref="N12:N15" si="11">(L12*K12*M12)/1000</f>
        <v>0</v>
      </c>
      <c r="O12" s="291">
        <f t="shared" ref="O12:O17" si="12">N12*G12</f>
        <v>0</v>
      </c>
      <c r="P12" s="306"/>
      <c r="Q12" s="294">
        <f>O12*'Front Page'!$H$57</f>
        <v>0</v>
      </c>
      <c r="R12" s="294">
        <f>L12/1000*K12*'Front Page'!H$56</f>
        <v>0</v>
      </c>
      <c r="S12" s="294">
        <f t="shared" si="0"/>
        <v>0</v>
      </c>
      <c r="T12" s="295">
        <f t="shared" si="1"/>
        <v>0</v>
      </c>
      <c r="U12" s="309"/>
      <c r="V12" s="337"/>
      <c r="W12" s="20"/>
      <c r="X12" s="338"/>
      <c r="Y12" s="339">
        <f t="shared" ref="Y12:Y15" si="13">X12/1000*W12*M12</f>
        <v>0</v>
      </c>
      <c r="Z12" s="291">
        <f t="shared" ref="Z12:Z17" si="14">Y12*G$11</f>
        <v>0</v>
      </c>
      <c r="AA12" s="310"/>
      <c r="AB12" s="36"/>
      <c r="AC12" s="294" t="e">
        <f t="shared" si="3"/>
        <v>#DIV/0!</v>
      </c>
      <c r="AD12" s="294">
        <f>Z12*'Front Page'!H$57</f>
        <v>0</v>
      </c>
      <c r="AE12" s="294">
        <f>X12/1000*W12*'Front Page'!H$56</f>
        <v>0</v>
      </c>
      <c r="AF12" s="294">
        <f t="shared" ref="AF12:AF15" si="15">(AD12+AE12)*14%</f>
        <v>0</v>
      </c>
      <c r="AG12" s="294">
        <f t="shared" si="4"/>
        <v>0</v>
      </c>
      <c r="AH12" s="309"/>
      <c r="AI12" s="298">
        <f t="shared" ref="AI12:AI15" si="16">O12-Z12</f>
        <v>0</v>
      </c>
      <c r="AJ12" s="294">
        <f t="shared" ref="AJ12:AJ17" si="17">T12-AG12</f>
        <v>0</v>
      </c>
      <c r="AK12" s="299" t="e">
        <f t="shared" si="6"/>
        <v>#DIV/0!</v>
      </c>
      <c r="AL12" s="312"/>
      <c r="AM12" s="20"/>
      <c r="AN12" s="338"/>
      <c r="AO12" s="289">
        <f t="shared" ref="AO12:AO15" si="18">AN12/1000*AM12*M12</f>
        <v>0</v>
      </c>
      <c r="AP12" s="290">
        <f>AO12*G$11</f>
        <v>0</v>
      </c>
      <c r="AQ12" s="306"/>
      <c r="AR12" s="141"/>
      <c r="AS12" s="291">
        <f t="shared" ref="AS12:AS16" si="19">AR12*K12*M12*G12</f>
        <v>0</v>
      </c>
      <c r="AT12" s="294" t="e">
        <f t="shared" ref="AT12:AT17" si="20">100/O12*(AS12-O12)</f>
        <v>#DIV/0!</v>
      </c>
      <c r="AU12" s="306"/>
      <c r="AV12" s="337"/>
      <c r="AW12" s="20"/>
      <c r="AX12" s="338"/>
      <c r="AY12" s="289">
        <f t="shared" si="8"/>
        <v>0</v>
      </c>
      <c r="AZ12" s="291">
        <f t="shared" ref="AZ12:AZ17" si="21">AY12*G12</f>
        <v>0</v>
      </c>
      <c r="BA12" s="302">
        <f t="shared" si="9"/>
        <v>0</v>
      </c>
      <c r="BB12" s="312"/>
      <c r="BC12" s="32"/>
      <c r="BD12" s="302">
        <f t="shared" ref="BD12:BD17" si="22">BC12*W12*M12*G$11</f>
        <v>0</v>
      </c>
      <c r="BE12" s="294" t="e">
        <f t="shared" ref="BE12:BE17" si="23">100/Z12*(BD12-Z12)</f>
        <v>#DIV/0!</v>
      </c>
      <c r="BF12" s="298">
        <f t="shared" ref="BF12:BF17" si="24">AS12-BD12</f>
        <v>0</v>
      </c>
      <c r="BG12" s="294" t="e">
        <f t="shared" ref="BG12:BG17" si="25">(100/AS12) *BF12</f>
        <v>#DIV/0!</v>
      </c>
    </row>
    <row r="13" spans="1:59" x14ac:dyDescent="0.25">
      <c r="A13" s="371"/>
      <c r="B13" s="300"/>
      <c r="C13" s="300"/>
      <c r="D13" s="372"/>
      <c r="E13" s="372"/>
      <c r="F13" s="373"/>
      <c r="G13" s="289">
        <f t="shared" ref="G13:G17" si="26">G12</f>
        <v>250</v>
      </c>
      <c r="H13" s="312"/>
      <c r="I13" s="20" t="s">
        <v>137</v>
      </c>
      <c r="J13" s="347"/>
      <c r="K13" s="20"/>
      <c r="L13" s="338"/>
      <c r="M13" s="20"/>
      <c r="N13" s="296">
        <f t="shared" si="11"/>
        <v>0</v>
      </c>
      <c r="O13" s="291">
        <f>N13*G13</f>
        <v>0</v>
      </c>
      <c r="P13" s="306"/>
      <c r="Q13" s="294">
        <f>O13*'Front Page'!$H$57</f>
        <v>0</v>
      </c>
      <c r="R13" s="294">
        <f>L13/1000*K13*'Front Page'!H$56</f>
        <v>0</v>
      </c>
      <c r="S13" s="294">
        <f t="shared" si="0"/>
        <v>0</v>
      </c>
      <c r="T13" s="295">
        <f t="shared" si="1"/>
        <v>0</v>
      </c>
      <c r="U13" s="309"/>
      <c r="V13" s="337"/>
      <c r="W13" s="20"/>
      <c r="X13" s="338"/>
      <c r="Y13" s="339">
        <f t="shared" si="13"/>
        <v>0</v>
      </c>
      <c r="Z13" s="291">
        <f t="shared" si="14"/>
        <v>0</v>
      </c>
      <c r="AA13" s="310"/>
      <c r="AB13" s="36"/>
      <c r="AC13" s="294" t="e">
        <f t="shared" si="3"/>
        <v>#DIV/0!</v>
      </c>
      <c r="AD13" s="294">
        <f>Z13*'Front Page'!H$57</f>
        <v>0</v>
      </c>
      <c r="AE13" s="294">
        <f>X13/1000*W13*'Front Page'!H$56</f>
        <v>0</v>
      </c>
      <c r="AF13" s="294">
        <f t="shared" si="15"/>
        <v>0</v>
      </c>
      <c r="AG13" s="294">
        <f t="shared" si="4"/>
        <v>0</v>
      </c>
      <c r="AH13" s="309"/>
      <c r="AI13" s="298">
        <f t="shared" si="16"/>
        <v>0</v>
      </c>
      <c r="AJ13" s="294">
        <f t="shared" si="17"/>
        <v>0</v>
      </c>
      <c r="AK13" s="299" t="e">
        <f t="shared" si="6"/>
        <v>#DIV/0!</v>
      </c>
      <c r="AL13" s="312"/>
      <c r="AM13" s="20"/>
      <c r="AN13" s="338"/>
      <c r="AO13" s="289">
        <f t="shared" si="18"/>
        <v>0</v>
      </c>
      <c r="AP13" s="290">
        <f>AO13*G$11</f>
        <v>0</v>
      </c>
      <c r="AQ13" s="306"/>
      <c r="AR13" s="141"/>
      <c r="AS13" s="291">
        <f>AR13*K13*M13*G13</f>
        <v>0</v>
      </c>
      <c r="AT13" s="294" t="e">
        <f t="shared" si="20"/>
        <v>#DIV/0!</v>
      </c>
      <c r="AU13" s="306"/>
      <c r="AV13" s="337"/>
      <c r="AW13" s="20"/>
      <c r="AX13" s="338"/>
      <c r="AY13" s="289">
        <f t="shared" si="8"/>
        <v>0</v>
      </c>
      <c r="AZ13" s="291">
        <f>AY13*G13</f>
        <v>0</v>
      </c>
      <c r="BA13" s="302">
        <f t="shared" si="9"/>
        <v>0</v>
      </c>
      <c r="BB13" s="312"/>
      <c r="BC13" s="32"/>
      <c r="BD13" s="302">
        <f t="shared" si="22"/>
        <v>0</v>
      </c>
      <c r="BE13" s="294" t="e">
        <f t="shared" si="23"/>
        <v>#DIV/0!</v>
      </c>
      <c r="BF13" s="298">
        <f t="shared" si="24"/>
        <v>0</v>
      </c>
      <c r="BG13" s="294" t="e">
        <f t="shared" si="25"/>
        <v>#DIV/0!</v>
      </c>
    </row>
    <row r="14" spans="1:59" x14ac:dyDescent="0.25">
      <c r="A14" s="371"/>
      <c r="B14" s="300"/>
      <c r="C14" s="300"/>
      <c r="D14" s="372"/>
      <c r="E14" s="372"/>
      <c r="F14" s="373"/>
      <c r="G14" s="289">
        <f>G13</f>
        <v>250</v>
      </c>
      <c r="H14" s="312"/>
      <c r="I14" s="20" t="s">
        <v>137</v>
      </c>
      <c r="J14" s="347"/>
      <c r="K14" s="20"/>
      <c r="L14" s="338"/>
      <c r="M14" s="20"/>
      <c r="N14" s="296">
        <f t="shared" si="11"/>
        <v>0</v>
      </c>
      <c r="O14" s="291">
        <f>N14*G14</f>
        <v>0</v>
      </c>
      <c r="P14" s="306"/>
      <c r="Q14" s="294">
        <f>O14*'Front Page'!$H$57</f>
        <v>0</v>
      </c>
      <c r="R14" s="294">
        <f>L14/1000*K14*'Front Page'!H$56</f>
        <v>0</v>
      </c>
      <c r="S14" s="294">
        <f t="shared" si="0"/>
        <v>0</v>
      </c>
      <c r="T14" s="295">
        <f t="shared" si="1"/>
        <v>0</v>
      </c>
      <c r="U14" s="309"/>
      <c r="V14" s="337"/>
      <c r="W14" s="20"/>
      <c r="X14" s="338"/>
      <c r="Y14" s="339">
        <f t="shared" si="13"/>
        <v>0</v>
      </c>
      <c r="Z14" s="291">
        <f t="shared" si="14"/>
        <v>0</v>
      </c>
      <c r="AA14" s="310"/>
      <c r="AB14" s="36"/>
      <c r="AC14" s="294" t="e">
        <f t="shared" si="3"/>
        <v>#DIV/0!</v>
      </c>
      <c r="AD14" s="294">
        <f>Z14*'Front Page'!H$57</f>
        <v>0</v>
      </c>
      <c r="AE14" s="294">
        <f>X14/1000*W14*'Front Page'!H$56</f>
        <v>0</v>
      </c>
      <c r="AF14" s="294">
        <f t="shared" si="15"/>
        <v>0</v>
      </c>
      <c r="AG14" s="294">
        <f t="shared" si="4"/>
        <v>0</v>
      </c>
      <c r="AH14" s="309"/>
      <c r="AI14" s="298">
        <f t="shared" si="16"/>
        <v>0</v>
      </c>
      <c r="AJ14" s="294">
        <f t="shared" si="17"/>
        <v>0</v>
      </c>
      <c r="AK14" s="299" t="e">
        <f t="shared" si="6"/>
        <v>#DIV/0!</v>
      </c>
      <c r="AL14" s="312"/>
      <c r="AM14" s="20"/>
      <c r="AN14" s="338"/>
      <c r="AO14" s="289">
        <f t="shared" si="18"/>
        <v>0</v>
      </c>
      <c r="AP14" s="290">
        <f>AO14*G$11</f>
        <v>0</v>
      </c>
      <c r="AQ14" s="306"/>
      <c r="AR14" s="141"/>
      <c r="AS14" s="291">
        <f>AR14*K14*M14*G14</f>
        <v>0</v>
      </c>
      <c r="AT14" s="294" t="e">
        <f t="shared" si="20"/>
        <v>#DIV/0!</v>
      </c>
      <c r="AU14" s="306"/>
      <c r="AV14" s="337"/>
      <c r="AW14" s="20"/>
      <c r="AX14" s="338"/>
      <c r="AY14" s="289">
        <f t="shared" si="8"/>
        <v>0</v>
      </c>
      <c r="AZ14" s="291">
        <f>AY14*G14</f>
        <v>0</v>
      </c>
      <c r="BA14" s="302">
        <f t="shared" si="9"/>
        <v>0</v>
      </c>
      <c r="BB14" s="312"/>
      <c r="BC14" s="32"/>
      <c r="BD14" s="302">
        <f t="shared" si="22"/>
        <v>0</v>
      </c>
      <c r="BE14" s="294" t="e">
        <f t="shared" si="23"/>
        <v>#DIV/0!</v>
      </c>
      <c r="BF14" s="298">
        <f t="shared" si="24"/>
        <v>0</v>
      </c>
      <c r="BG14" s="294" t="e">
        <f t="shared" si="25"/>
        <v>#DIV/0!</v>
      </c>
    </row>
    <row r="15" spans="1:59" x14ac:dyDescent="0.25">
      <c r="A15" s="374"/>
      <c r="B15" s="372"/>
      <c r="C15" s="372"/>
      <c r="D15" s="372"/>
      <c r="E15" s="372"/>
      <c r="F15" s="373"/>
      <c r="G15" s="289">
        <f>G14</f>
        <v>250</v>
      </c>
      <c r="H15" s="312"/>
      <c r="I15" s="20" t="s">
        <v>137</v>
      </c>
      <c r="J15" s="347"/>
      <c r="K15" s="20"/>
      <c r="L15" s="338"/>
      <c r="M15" s="20"/>
      <c r="N15" s="296">
        <f t="shared" si="11"/>
        <v>0</v>
      </c>
      <c r="O15" s="291">
        <f t="shared" si="12"/>
        <v>0</v>
      </c>
      <c r="P15" s="306"/>
      <c r="Q15" s="294">
        <f>O15*'Front Page'!$H$57</f>
        <v>0</v>
      </c>
      <c r="R15" s="294">
        <f>L15/1000*K15*'Front Page'!H$56</f>
        <v>0</v>
      </c>
      <c r="S15" s="294">
        <f t="shared" si="0"/>
        <v>0</v>
      </c>
      <c r="T15" s="295">
        <f t="shared" si="1"/>
        <v>0</v>
      </c>
      <c r="U15" s="309"/>
      <c r="V15" s="337"/>
      <c r="W15" s="20"/>
      <c r="X15" s="338"/>
      <c r="Y15" s="339">
        <f t="shared" si="13"/>
        <v>0</v>
      </c>
      <c r="Z15" s="291">
        <f t="shared" si="14"/>
        <v>0</v>
      </c>
      <c r="AA15" s="310"/>
      <c r="AB15" s="36"/>
      <c r="AC15" s="294" t="e">
        <f t="shared" si="3"/>
        <v>#DIV/0!</v>
      </c>
      <c r="AD15" s="294">
        <f>Z15*'Front Page'!H$57</f>
        <v>0</v>
      </c>
      <c r="AE15" s="294">
        <f>X15/1000*W15*'Front Page'!H$56</f>
        <v>0</v>
      </c>
      <c r="AF15" s="294">
        <f t="shared" si="15"/>
        <v>0</v>
      </c>
      <c r="AG15" s="294">
        <f t="shared" si="4"/>
        <v>0</v>
      </c>
      <c r="AH15" s="309"/>
      <c r="AI15" s="298">
        <f t="shared" si="16"/>
        <v>0</v>
      </c>
      <c r="AJ15" s="294">
        <f t="shared" si="17"/>
        <v>0</v>
      </c>
      <c r="AK15" s="299" t="e">
        <f t="shared" si="6"/>
        <v>#DIV/0!</v>
      </c>
      <c r="AL15" s="312"/>
      <c r="AM15" s="20"/>
      <c r="AN15" s="338"/>
      <c r="AO15" s="289">
        <f t="shared" si="18"/>
        <v>0</v>
      </c>
      <c r="AP15" s="290">
        <f>AO15*G$11</f>
        <v>0</v>
      </c>
      <c r="AQ15" s="306"/>
      <c r="AR15" s="141"/>
      <c r="AS15" s="291">
        <f t="shared" si="19"/>
        <v>0</v>
      </c>
      <c r="AT15" s="294" t="e">
        <f t="shared" si="20"/>
        <v>#DIV/0!</v>
      </c>
      <c r="AU15" s="306"/>
      <c r="AV15" s="337"/>
      <c r="AW15" s="20"/>
      <c r="AX15" s="338"/>
      <c r="AY15" s="289">
        <f t="shared" si="8"/>
        <v>0</v>
      </c>
      <c r="AZ15" s="291">
        <f t="shared" si="21"/>
        <v>0</v>
      </c>
      <c r="BA15" s="302">
        <f t="shared" si="9"/>
        <v>0</v>
      </c>
      <c r="BB15" s="312"/>
      <c r="BC15" s="32"/>
      <c r="BD15" s="302">
        <f t="shared" si="22"/>
        <v>0</v>
      </c>
      <c r="BE15" s="294" t="e">
        <f t="shared" si="23"/>
        <v>#DIV/0!</v>
      </c>
      <c r="BF15" s="298">
        <f t="shared" si="24"/>
        <v>0</v>
      </c>
      <c r="BG15" s="294" t="e">
        <f t="shared" si="25"/>
        <v>#DIV/0!</v>
      </c>
    </row>
    <row r="16" spans="1:59" x14ac:dyDescent="0.25">
      <c r="A16" s="374"/>
      <c r="B16" s="372"/>
      <c r="C16" s="372"/>
      <c r="D16" s="372"/>
      <c r="E16" s="372"/>
      <c r="F16" s="373"/>
      <c r="G16" s="289">
        <f t="shared" si="26"/>
        <v>250</v>
      </c>
      <c r="H16" s="312"/>
      <c r="I16" s="20" t="s">
        <v>137</v>
      </c>
      <c r="J16" s="347"/>
      <c r="K16" s="20"/>
      <c r="L16" s="338"/>
      <c r="M16" s="20"/>
      <c r="N16" s="296">
        <f>(L16*K16*M16)/1000</f>
        <v>0</v>
      </c>
      <c r="O16" s="291">
        <f t="shared" si="12"/>
        <v>0</v>
      </c>
      <c r="P16" s="306"/>
      <c r="Q16" s="294">
        <f>O16*'Front Page'!$H$57</f>
        <v>0</v>
      </c>
      <c r="R16" s="294">
        <f>L16/1000*K16*'Front Page'!H$56</f>
        <v>0</v>
      </c>
      <c r="S16" s="294">
        <f t="shared" si="0"/>
        <v>0</v>
      </c>
      <c r="T16" s="295">
        <f t="shared" si="1"/>
        <v>0</v>
      </c>
      <c r="U16" s="309"/>
      <c r="V16" s="337"/>
      <c r="W16" s="20"/>
      <c r="X16" s="338"/>
      <c r="Y16" s="339">
        <f>X16/1000*W16*M16</f>
        <v>0</v>
      </c>
      <c r="Z16" s="291">
        <f t="shared" si="14"/>
        <v>0</v>
      </c>
      <c r="AA16" s="310"/>
      <c r="AB16" s="36"/>
      <c r="AC16" s="294" t="e">
        <f t="shared" si="3"/>
        <v>#DIV/0!</v>
      </c>
      <c r="AD16" s="294">
        <f>Z16*'Front Page'!H$57</f>
        <v>0</v>
      </c>
      <c r="AE16" s="294">
        <f>X16/1000*W16*'Front Page'!H$56</f>
        <v>0</v>
      </c>
      <c r="AF16" s="294">
        <f t="shared" ref="AF16" si="27">(AD16+AE16)*14%</f>
        <v>0</v>
      </c>
      <c r="AG16" s="294">
        <f t="shared" si="4"/>
        <v>0</v>
      </c>
      <c r="AH16" s="309"/>
      <c r="AI16" s="298">
        <f>O16-Z16</f>
        <v>0</v>
      </c>
      <c r="AJ16" s="294">
        <f t="shared" si="17"/>
        <v>0</v>
      </c>
      <c r="AK16" s="299" t="e">
        <f t="shared" si="6"/>
        <v>#DIV/0!</v>
      </c>
      <c r="AL16" s="312"/>
      <c r="AM16" s="20"/>
      <c r="AN16" s="338"/>
      <c r="AO16" s="289">
        <f>AN16/1000*AM16*M16</f>
        <v>0</v>
      </c>
      <c r="AP16" s="290">
        <f>AO16*G$11</f>
        <v>0</v>
      </c>
      <c r="AQ16" s="306"/>
      <c r="AR16" s="141"/>
      <c r="AS16" s="291">
        <f t="shared" si="19"/>
        <v>0</v>
      </c>
      <c r="AT16" s="294" t="e">
        <f t="shared" si="20"/>
        <v>#DIV/0!</v>
      </c>
      <c r="AU16" s="306"/>
      <c r="AV16" s="337"/>
      <c r="AW16" s="20"/>
      <c r="AX16" s="338"/>
      <c r="AY16" s="289">
        <f t="shared" si="8"/>
        <v>0</v>
      </c>
      <c r="AZ16" s="291">
        <f t="shared" si="21"/>
        <v>0</v>
      </c>
      <c r="BA16" s="302">
        <f t="shared" si="9"/>
        <v>0</v>
      </c>
      <c r="BB16" s="312"/>
      <c r="BC16" s="32"/>
      <c r="BD16" s="302">
        <f t="shared" si="22"/>
        <v>0</v>
      </c>
      <c r="BE16" s="294" t="e">
        <f t="shared" si="23"/>
        <v>#DIV/0!</v>
      </c>
      <c r="BF16" s="298">
        <f t="shared" si="24"/>
        <v>0</v>
      </c>
      <c r="BG16" s="294" t="e">
        <f t="shared" si="25"/>
        <v>#DIV/0!</v>
      </c>
    </row>
    <row r="17" spans="1:59" s="349" customFormat="1" x14ac:dyDescent="0.25">
      <c r="A17" s="375"/>
      <c r="B17" s="376"/>
      <c r="C17" s="376"/>
      <c r="D17" s="376"/>
      <c r="E17" s="376"/>
      <c r="F17" s="377"/>
      <c r="G17" s="289">
        <f t="shared" si="26"/>
        <v>250</v>
      </c>
      <c r="H17" s="350"/>
      <c r="I17" s="351"/>
      <c r="J17" s="352"/>
      <c r="K17" s="351"/>
      <c r="L17" s="353"/>
      <c r="M17" s="351"/>
      <c r="N17" s="354">
        <f>(L17*K17*M17)/1000</f>
        <v>0</v>
      </c>
      <c r="O17" s="291">
        <f t="shared" si="12"/>
        <v>0</v>
      </c>
      <c r="P17" s="356"/>
      <c r="Q17" s="357">
        <f>O17*'Front Page'!$H$57</f>
        <v>0</v>
      </c>
      <c r="R17" s="357">
        <f>L17/1000*K17*'Front Page'!H$56</f>
        <v>0</v>
      </c>
      <c r="S17" s="357">
        <f t="shared" si="0"/>
        <v>0</v>
      </c>
      <c r="T17" s="358">
        <f t="shared" si="1"/>
        <v>0</v>
      </c>
      <c r="U17" s="359"/>
      <c r="V17" s="360"/>
      <c r="W17" s="351"/>
      <c r="X17" s="353"/>
      <c r="Y17" s="339">
        <f>X17/1000*W17*M17</f>
        <v>0</v>
      </c>
      <c r="Z17" s="291">
        <f t="shared" si="14"/>
        <v>0</v>
      </c>
      <c r="AA17" s="361"/>
      <c r="AB17" s="362"/>
      <c r="AC17" s="294" t="e">
        <f t="shared" si="3"/>
        <v>#DIV/0!</v>
      </c>
      <c r="AD17" s="294">
        <f>Z17*'Front Page'!H$57</f>
        <v>0</v>
      </c>
      <c r="AE17" s="294">
        <f>X17/1000*W17*'Front Page'!H$56</f>
        <v>0</v>
      </c>
      <c r="AF17" s="294">
        <f t="shared" ref="AF17" si="28">(AD17+AE17)*14%</f>
        <v>0</v>
      </c>
      <c r="AG17" s="294">
        <f t="shared" si="4"/>
        <v>0</v>
      </c>
      <c r="AH17" s="309"/>
      <c r="AI17" s="298">
        <f>O17-Z17</f>
        <v>0</v>
      </c>
      <c r="AJ17" s="294">
        <f t="shared" si="17"/>
        <v>0</v>
      </c>
      <c r="AK17" s="299" t="e">
        <f t="shared" si="6"/>
        <v>#DIV/0!</v>
      </c>
      <c r="AL17" s="350"/>
      <c r="AM17" s="351"/>
      <c r="AN17" s="353"/>
      <c r="AO17" s="363"/>
      <c r="AP17" s="364"/>
      <c r="AQ17" s="356"/>
      <c r="AR17" s="365"/>
      <c r="AS17" s="355">
        <f>AR17*K17*M17*G$11</f>
        <v>0</v>
      </c>
      <c r="AT17" s="294" t="e">
        <f t="shared" si="20"/>
        <v>#DIV/0!</v>
      </c>
      <c r="AU17" s="356"/>
      <c r="AV17" s="360"/>
      <c r="AW17" s="351"/>
      <c r="AX17" s="353"/>
      <c r="AY17" s="363"/>
      <c r="AZ17" s="291">
        <f t="shared" si="21"/>
        <v>0</v>
      </c>
      <c r="BA17" s="366"/>
      <c r="BB17" s="350"/>
      <c r="BC17" s="367"/>
      <c r="BD17" s="302">
        <f t="shared" si="22"/>
        <v>0</v>
      </c>
      <c r="BE17" s="294" t="e">
        <f t="shared" si="23"/>
        <v>#DIV/0!</v>
      </c>
      <c r="BF17" s="502">
        <f t="shared" si="24"/>
        <v>0</v>
      </c>
      <c r="BG17" s="294" t="e">
        <f t="shared" si="25"/>
        <v>#DIV/0!</v>
      </c>
    </row>
    <row r="18" spans="1:59" s="332" customFormat="1" x14ac:dyDescent="0.25">
      <c r="A18" s="522">
        <f>COUNTIF(A11:A17,"&lt;&gt;")</f>
        <v>1</v>
      </c>
      <c r="B18" s="523"/>
      <c r="C18" s="570"/>
      <c r="D18" s="523"/>
      <c r="E18" s="523"/>
      <c r="F18" s="523"/>
      <c r="G18" s="523"/>
      <c r="H18" s="524"/>
      <c r="I18" s="523"/>
      <c r="J18" s="570"/>
      <c r="K18" s="523"/>
      <c r="L18" s="523"/>
      <c r="M18" s="523"/>
      <c r="N18" s="523"/>
      <c r="O18" s="523">
        <f>SUM(O11:O17)</f>
        <v>2907</v>
      </c>
      <c r="P18" s="523"/>
      <c r="Q18" s="527">
        <f>SUM(Q11:Q17)</f>
        <v>1815.7122000000002</v>
      </c>
      <c r="R18" s="527">
        <f>SUM(R11:R17)</f>
        <v>3065.3856000000001</v>
      </c>
      <c r="S18" s="527">
        <f>SUM(S11:S17)</f>
        <v>683.35369200000014</v>
      </c>
      <c r="T18" s="527">
        <f>SUM(T11:T17)</f>
        <v>5564.4514920000001</v>
      </c>
      <c r="U18" s="527"/>
      <c r="V18" s="523"/>
      <c r="W18" s="523"/>
      <c r="X18" s="523"/>
      <c r="Y18" s="523"/>
      <c r="Z18" s="527">
        <f>SUM(Z11:Z17)</f>
        <v>1938.0000000000002</v>
      </c>
      <c r="AA18" s="527"/>
      <c r="AB18" s="527">
        <f>SUM(AB11:AB17)</f>
        <v>5000</v>
      </c>
      <c r="AC18" s="527"/>
      <c r="AD18" s="527">
        <f>SUM(AD11:AD17)</f>
        <v>1210.4748000000002</v>
      </c>
      <c r="AE18" s="527">
        <f>SUM(AE11:AE17)</f>
        <v>2043.5904000000003</v>
      </c>
      <c r="AF18" s="527">
        <f>SUM(AF11:AF17)</f>
        <v>455.56912800000009</v>
      </c>
      <c r="AG18" s="527">
        <f>SUM(AG11:AG17)</f>
        <v>3709.6343280000006</v>
      </c>
      <c r="AH18" s="527"/>
      <c r="AI18" s="527">
        <f>SUM(AI11:AI17)</f>
        <v>968.99999999999977</v>
      </c>
      <c r="AJ18" s="527">
        <f>SUM(AJ11:AJ17)</f>
        <v>1854.8171639999996</v>
      </c>
      <c r="AK18" s="523"/>
      <c r="AL18" s="523"/>
      <c r="AM18" s="523">
        <f>SUM(AM11:AM17)</f>
        <v>34</v>
      </c>
      <c r="AN18" s="523">
        <f>SUM(AN11:AN17)</f>
        <v>36</v>
      </c>
      <c r="AO18" s="523">
        <f>SUM(AO11:AO17)</f>
        <v>11.628</v>
      </c>
      <c r="AP18" s="523">
        <f>SUM(AP11:AP17)</f>
        <v>2907</v>
      </c>
      <c r="AQ18" s="523"/>
      <c r="AR18" s="523"/>
      <c r="AS18" s="527">
        <f>SUM(AS11:AS17)</f>
        <v>3068.5</v>
      </c>
      <c r="AT18" s="523"/>
      <c r="AU18" s="523"/>
      <c r="AV18" s="523"/>
      <c r="AW18" s="523"/>
      <c r="AX18" s="523"/>
      <c r="AY18" s="523"/>
      <c r="AZ18" s="528">
        <f>SUM(AZ11:AZ17)</f>
        <v>1938.0000000000002</v>
      </c>
      <c r="BA18" s="528">
        <f>SUM(BA11:BA17)</f>
        <v>968.99999999999977</v>
      </c>
      <c r="BB18" s="523"/>
      <c r="BC18" s="523"/>
      <c r="BD18" s="528">
        <f>SUM(BD11:BD17)</f>
        <v>1938.0000000000002</v>
      </c>
      <c r="BE18" s="523"/>
      <c r="BF18" s="528">
        <f>SUM(BF11:BF17)</f>
        <v>1130.4999999999998</v>
      </c>
      <c r="BG18" s="534"/>
    </row>
    <row r="19" spans="1:59" x14ac:dyDescent="0.25">
      <c r="BD19" s="501"/>
    </row>
  </sheetData>
  <conditionalFormatting sqref="BE11:BE17 AT11:AT17">
    <cfRule type="cellIs" dxfId="22" priority="34" operator="lessThan">
      <formula>-20</formula>
    </cfRule>
    <cfRule type="cellIs" dxfId="21" priority="35" operator="greaterThan">
      <formula>20</formula>
    </cfRule>
  </conditionalFormatting>
  <conditionalFormatting sqref="AY11:AY17">
    <cfRule type="cellIs" dxfId="20" priority="30" operator="notEqual">
      <formula>#REF!</formula>
    </cfRule>
  </conditionalFormatting>
  <conditionalFormatting sqref="AV11:AX17">
    <cfRule type="cellIs" dxfId="19" priority="21" operator="notEqual">
      <formula>V11</formula>
    </cfRule>
  </conditionalFormatting>
  <conditionalFormatting sqref="BE11:BE17">
    <cfRule type="cellIs" dxfId="18" priority="3" operator="lessThan">
      <formula>-20</formula>
    </cfRule>
    <cfRule type="cellIs" dxfId="17" priority="4" operator="greaterThan">
      <formula>20</formula>
    </cfRule>
  </conditionalFormatting>
  <conditionalFormatting sqref="AT11:AT17">
    <cfRule type="cellIs" dxfId="16" priority="1" operator="lessThan">
      <formula>-20</formula>
    </cfRule>
    <cfRule type="cellIs" dxfId="15" priority="2" operator="greaterThan">
      <formula>20</formula>
    </cfRule>
  </conditionalFormatting>
  <dataValidations count="3">
    <dataValidation type="list" allowBlank="1" showInputMessage="1" showErrorMessage="1" sqref="J11:J17">
      <formula1>building_technologies_installed</formula1>
    </dataValidation>
    <dataValidation type="list" allowBlank="1" showInputMessage="1" showErrorMessage="1" sqref="I11:I17">
      <formula1>building_technologies_categories</formula1>
    </dataValidation>
    <dataValidation type="list" allowBlank="1" showInputMessage="1" showErrorMessage="1" sqref="C11">
      <formula1>describtion_of_occupancy</formula1>
    </dataValidation>
  </dataValidations>
  <printOptions horizontalCentered="1" verticalCentered="1"/>
  <pageMargins left="0" right="0" top="0.78740157480314965" bottom="0.78740157480314965" header="0.31496062992125984" footer="0.31496062992125984"/>
  <pageSetup paperSize="9" scale="88" fitToWidth="4" orientation="landscape" verticalDpi="0" r:id="rId1"/>
  <headerFooter>
    <oddFooter>&amp;L&amp;F &amp;A&amp;C&amp;[Seite of &amp;N]&amp;R&amp;D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 tint="0.59999389629810485"/>
    <pageSetUpPr fitToPage="1"/>
  </sheetPr>
  <dimension ref="A1:BI26"/>
  <sheetViews>
    <sheetView zoomScale="70" zoomScaleNormal="70" workbookViewId="0">
      <selection activeCell="A15" sqref="A15"/>
    </sheetView>
  </sheetViews>
  <sheetFormatPr defaultColWidth="11.5703125" defaultRowHeight="15" x14ac:dyDescent="0.25"/>
  <cols>
    <col min="1" max="2" width="19.28515625" customWidth="1"/>
    <col min="3" max="3" width="17.28515625" customWidth="1"/>
    <col min="4" max="4" width="22" style="348" customWidth="1"/>
    <col min="5" max="5" width="11.28515625" customWidth="1"/>
    <col min="6" max="6" width="2.140625" customWidth="1"/>
    <col min="7" max="7" width="12.28515625" customWidth="1"/>
    <col min="8" max="8" width="12.28515625" style="348" customWidth="1"/>
    <col min="9" max="13" width="12.28515625" customWidth="1"/>
    <col min="14" max="14" width="11.5703125" customWidth="1"/>
    <col min="15" max="15" width="1" customWidth="1"/>
    <col min="16" max="16" width="16.140625" customWidth="1"/>
    <col min="17" max="18" width="16.28515625" customWidth="1"/>
    <col min="19" max="19" width="14.85546875" customWidth="1"/>
    <col min="20" max="20" width="2.140625" customWidth="1"/>
    <col min="21" max="21" width="19.140625" customWidth="1"/>
    <col min="27" max="27" width="13.85546875" customWidth="1"/>
    <col min="28" max="28" width="1.42578125" customWidth="1"/>
    <col min="29" max="29" width="16.85546875" customWidth="1"/>
    <col min="30" max="30" width="13.5703125" customWidth="1"/>
    <col min="31" max="31" width="13.28515625" customWidth="1"/>
    <col min="32" max="32" width="14.5703125" customWidth="1"/>
    <col min="33" max="33" width="11.7109375" bestFit="1" customWidth="1"/>
    <col min="34" max="34" width="14.85546875" customWidth="1"/>
    <col min="35" max="35" width="2" customWidth="1"/>
    <col min="36" max="36" width="14" customWidth="1"/>
    <col min="37" max="37" width="15.28515625" customWidth="1"/>
    <col min="38" max="38" width="11.7109375" bestFit="1" customWidth="1"/>
    <col min="39" max="39" width="3.7109375" customWidth="1"/>
    <col min="40" max="40" width="11.7109375" customWidth="1"/>
    <col min="41" max="41" width="11.7109375" bestFit="1" customWidth="1"/>
    <col min="42" max="43" width="11.7109375" customWidth="1"/>
    <col min="44" max="44" width="11.7109375" bestFit="1" customWidth="1"/>
    <col min="45" max="45" width="1.42578125" customWidth="1"/>
    <col min="46" max="46" width="11.7109375" bestFit="1" customWidth="1"/>
    <col min="47" max="47" width="12.5703125" bestFit="1" customWidth="1"/>
    <col min="48" max="48" width="11.7109375" bestFit="1" customWidth="1"/>
    <col min="49" max="49" width="2.28515625" customWidth="1"/>
    <col min="50" max="50" width="21.5703125" customWidth="1"/>
    <col min="51" max="52" width="11.7109375" bestFit="1" customWidth="1"/>
    <col min="53" max="53" width="11.7109375" customWidth="1"/>
    <col min="54" max="54" width="15" customWidth="1"/>
    <col min="55" max="55" width="14.42578125" customWidth="1"/>
    <col min="56" max="56" width="1.5703125" customWidth="1"/>
    <col min="57" max="57" width="11.7109375" bestFit="1" customWidth="1"/>
    <col min="58" max="58" width="12.5703125" bestFit="1" customWidth="1"/>
    <col min="59" max="59" width="12.5703125" customWidth="1"/>
    <col min="60" max="60" width="11.7109375" bestFit="1" customWidth="1"/>
    <col min="61" max="61" width="11.7109375" customWidth="1"/>
  </cols>
  <sheetData>
    <row r="1" spans="1:61" ht="6.6" customHeight="1" x14ac:dyDescent="0.25">
      <c r="A1" s="571"/>
      <c r="B1" s="572"/>
      <c r="C1" s="572"/>
      <c r="D1" s="573"/>
      <c r="E1" s="572"/>
      <c r="F1" s="319"/>
      <c r="G1" s="574"/>
      <c r="H1" s="575"/>
      <c r="I1" s="574"/>
      <c r="J1" s="574"/>
      <c r="K1" s="574"/>
      <c r="L1" s="574"/>
      <c r="M1" s="574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311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7"/>
      <c r="BI1" s="455"/>
    </row>
    <row r="2" spans="1:61" ht="19.5" thickBot="1" x14ac:dyDescent="0.35">
      <c r="A2" s="578"/>
      <c r="B2" s="579"/>
      <c r="C2" s="579"/>
      <c r="D2" s="580"/>
      <c r="E2" s="580"/>
      <c r="F2" s="320"/>
      <c r="G2" s="426" t="s">
        <v>50</v>
      </c>
      <c r="H2" s="386"/>
      <c r="I2" s="386"/>
      <c r="J2" s="386"/>
      <c r="K2" s="386"/>
      <c r="L2" s="386"/>
      <c r="M2" s="386"/>
      <c r="N2" s="427"/>
      <c r="O2" s="427"/>
      <c r="P2" s="427"/>
      <c r="Q2" s="427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12"/>
      <c r="AN2" s="414" t="s">
        <v>73</v>
      </c>
      <c r="AO2" s="415"/>
      <c r="AP2" s="415"/>
      <c r="AQ2" s="415"/>
      <c r="AR2" s="415"/>
      <c r="AS2" s="415"/>
      <c r="AT2" s="415"/>
      <c r="AU2" s="415"/>
      <c r="AV2" s="415"/>
      <c r="AW2" s="416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3"/>
    </row>
    <row r="3" spans="1:61" ht="57" thickBot="1" x14ac:dyDescent="0.35">
      <c r="A3" s="581" t="s">
        <v>46</v>
      </c>
      <c r="B3" s="393" t="s">
        <v>49</v>
      </c>
      <c r="C3" s="422"/>
      <c r="D3" s="580"/>
      <c r="E3" s="580"/>
      <c r="F3" s="321"/>
      <c r="G3" s="420" t="s">
        <v>1</v>
      </c>
      <c r="H3" s="420"/>
      <c r="I3" s="596">
        <f>'Front Page'!$F$19</f>
        <v>0</v>
      </c>
      <c r="J3" s="42"/>
      <c r="K3" s="235"/>
      <c r="L3" s="235"/>
      <c r="M3" s="423" t="s">
        <v>68</v>
      </c>
      <c r="N3" s="424"/>
      <c r="O3" s="422"/>
      <c r="P3" s="597">
        <f>'Front Page'!$F$26</f>
        <v>0</v>
      </c>
      <c r="Q3" s="29"/>
      <c r="R3" s="449"/>
      <c r="S3" s="389"/>
      <c r="T3" s="384"/>
      <c r="U3" s="384"/>
      <c r="V3" s="384"/>
      <c r="W3" s="384"/>
      <c r="X3" s="384"/>
      <c r="Y3" s="384"/>
      <c r="Z3" s="384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12"/>
      <c r="AN3" s="420" t="s">
        <v>1</v>
      </c>
      <c r="AO3" s="421"/>
      <c r="AP3" s="126">
        <f>'Front Page'!$F$19</f>
        <v>0</v>
      </c>
      <c r="AQ3" s="600"/>
      <c r="AR3" s="257"/>
      <c r="AS3" s="26"/>
      <c r="AT3" s="260"/>
      <c r="AU3" s="423" t="s">
        <v>101</v>
      </c>
      <c r="AV3" s="424"/>
      <c r="AW3" s="597">
        <f>'Front Page'!$F$42</f>
        <v>0</v>
      </c>
      <c r="AX3" s="26"/>
      <c r="AY3" s="27"/>
      <c r="AZ3" s="451"/>
      <c r="BA3" s="452"/>
      <c r="BB3" s="417"/>
      <c r="BC3" s="417"/>
      <c r="BD3" s="417"/>
      <c r="BE3" s="417"/>
      <c r="BF3" s="417"/>
      <c r="BG3" s="417"/>
      <c r="BH3" s="417"/>
      <c r="BI3" s="413"/>
    </row>
    <row r="4" spans="1:61" ht="19.5" thickBot="1" x14ac:dyDescent="0.35">
      <c r="A4" s="581" t="s">
        <v>47</v>
      </c>
      <c r="B4" s="393" t="s">
        <v>155</v>
      </c>
      <c r="C4" s="422"/>
      <c r="D4" s="580"/>
      <c r="E4" s="580"/>
      <c r="F4" s="312"/>
      <c r="G4" s="420" t="s">
        <v>7</v>
      </c>
      <c r="H4" s="420"/>
      <c r="I4" s="597">
        <f>'Front Page'!$F$27</f>
        <v>0</v>
      </c>
      <c r="J4" s="43"/>
      <c r="K4" s="235"/>
      <c r="L4" s="145"/>
      <c r="M4" s="270" t="s">
        <v>79</v>
      </c>
      <c r="N4" s="145"/>
      <c r="O4" s="145"/>
      <c r="P4" s="145"/>
      <c r="Q4" s="146"/>
      <c r="R4" s="44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12"/>
      <c r="AN4" s="420" t="s">
        <v>52</v>
      </c>
      <c r="AO4" s="421"/>
      <c r="AP4" s="596">
        <f>'Front Page'!$F$41</f>
        <v>0</v>
      </c>
      <c r="AQ4" s="601"/>
      <c r="AR4" s="263"/>
      <c r="AS4" s="235"/>
      <c r="AT4" s="260"/>
      <c r="AU4" s="269" t="s">
        <v>100</v>
      </c>
      <c r="AV4" s="264"/>
      <c r="AW4" s="264"/>
      <c r="AX4" s="264"/>
      <c r="AY4" s="265"/>
      <c r="AZ4" s="453"/>
      <c r="BA4" s="417"/>
      <c r="BB4" s="417"/>
      <c r="BC4" s="417"/>
      <c r="BD4" s="417"/>
      <c r="BE4" s="417"/>
      <c r="BF4" s="417"/>
      <c r="BG4" s="417"/>
      <c r="BH4" s="417"/>
      <c r="BI4" s="413"/>
    </row>
    <row r="5" spans="1:61" ht="16.5" thickBot="1" x14ac:dyDescent="0.3">
      <c r="A5" s="582"/>
      <c r="B5" s="389"/>
      <c r="C5" s="389"/>
      <c r="D5" s="385"/>
      <c r="E5" s="389"/>
      <c r="F5" s="312"/>
      <c r="G5" s="420" t="s">
        <v>4</v>
      </c>
      <c r="H5" s="420"/>
      <c r="I5" s="598">
        <f>'Front Page'!$K$31</f>
        <v>0</v>
      </c>
      <c r="J5" s="243"/>
      <c r="K5" s="425" t="s">
        <v>3</v>
      </c>
      <c r="L5" s="450">
        <f>'Front Page'!$F$31</f>
        <v>0</v>
      </c>
      <c r="M5" s="262"/>
      <c r="N5" s="261"/>
      <c r="O5" s="148"/>
      <c r="P5" s="148"/>
      <c r="Q5" s="149"/>
      <c r="R5" s="44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12"/>
      <c r="AN5" s="420" t="s">
        <v>4</v>
      </c>
      <c r="AO5" s="421"/>
      <c r="AP5" s="602">
        <f>'Front Page'!$K$45</f>
        <v>0</v>
      </c>
      <c r="AQ5" s="243"/>
      <c r="AR5" s="454" t="s">
        <v>51</v>
      </c>
      <c r="AS5" s="108">
        <f>'Front Page'!$F$45</f>
        <v>0</v>
      </c>
      <c r="AT5" s="260"/>
      <c r="AU5" s="266"/>
      <c r="AV5" s="267"/>
      <c r="AW5" s="261"/>
      <c r="AX5" s="56"/>
      <c r="AY5" s="268"/>
      <c r="AZ5" s="453"/>
      <c r="BA5" s="417"/>
      <c r="BB5" s="417"/>
      <c r="BC5" s="417"/>
      <c r="BD5" s="417"/>
      <c r="BE5" s="417"/>
      <c r="BF5" s="417"/>
      <c r="BG5" s="417"/>
      <c r="BH5" s="417"/>
      <c r="BI5" s="413"/>
    </row>
    <row r="6" spans="1:61" ht="7.9" customHeight="1" thickBot="1" x14ac:dyDescent="0.35">
      <c r="A6" s="582"/>
      <c r="B6" s="389"/>
      <c r="C6" s="389"/>
      <c r="D6" s="385"/>
      <c r="E6" s="389"/>
      <c r="F6" s="312"/>
      <c r="G6" s="387"/>
      <c r="H6" s="388"/>
      <c r="I6" s="387"/>
      <c r="J6" s="387"/>
      <c r="K6" s="387"/>
      <c r="L6" s="387"/>
      <c r="M6" s="431"/>
      <c r="N6" s="385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12"/>
      <c r="AN6" s="418"/>
      <c r="AO6" s="419"/>
      <c r="AP6" s="419"/>
      <c r="AQ6" s="419"/>
      <c r="AR6" s="415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531"/>
    </row>
    <row r="7" spans="1:61" ht="23.45" customHeight="1" x14ac:dyDescent="0.3">
      <c r="A7" s="568"/>
      <c r="B7" s="457"/>
      <c r="C7" s="429"/>
      <c r="D7" s="329"/>
      <c r="E7" s="333"/>
      <c r="F7" s="320"/>
      <c r="G7" s="244" t="s">
        <v>48</v>
      </c>
      <c r="H7" s="345"/>
      <c r="I7" s="113"/>
      <c r="J7" s="113"/>
      <c r="K7" s="113"/>
      <c r="L7" s="113"/>
      <c r="M7" s="113"/>
      <c r="N7" s="114"/>
      <c r="O7" s="114"/>
      <c r="P7" s="114"/>
      <c r="Q7" s="114"/>
      <c r="R7" s="114"/>
      <c r="S7" s="250"/>
      <c r="T7" s="307"/>
      <c r="U7" s="246" t="s">
        <v>36</v>
      </c>
      <c r="V7" s="118"/>
      <c r="W7" s="118"/>
      <c r="X7" s="118"/>
      <c r="Y7" s="118"/>
      <c r="Z7" s="118"/>
      <c r="AA7" s="4"/>
      <c r="AB7" s="4"/>
      <c r="AC7" s="4"/>
      <c r="AD7" s="4"/>
      <c r="AE7" s="4"/>
      <c r="AF7" s="4"/>
      <c r="AG7" s="4"/>
      <c r="AH7" s="4"/>
      <c r="AI7" s="4"/>
      <c r="AJ7" s="4"/>
      <c r="AK7" s="118"/>
      <c r="AL7" s="252"/>
      <c r="AM7" s="308"/>
      <c r="AN7" s="113"/>
      <c r="AO7" s="114"/>
      <c r="AP7" s="114"/>
      <c r="AQ7" s="114"/>
      <c r="AR7" s="114"/>
      <c r="AS7" s="114"/>
      <c r="AT7" s="114"/>
      <c r="AU7" s="114"/>
      <c r="AV7" s="250"/>
      <c r="AW7" s="313"/>
      <c r="AX7" s="246" t="s">
        <v>130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248"/>
    </row>
    <row r="8" spans="1:61" ht="15.75" thickBot="1" x14ac:dyDescent="0.3">
      <c r="A8" s="569" t="s">
        <v>34</v>
      </c>
      <c r="B8" s="428"/>
      <c r="C8" s="327"/>
      <c r="D8" s="326"/>
      <c r="E8" s="327"/>
      <c r="F8" s="320"/>
      <c r="G8" s="245" t="s">
        <v>37</v>
      </c>
      <c r="H8" s="346"/>
      <c r="I8" s="116"/>
      <c r="J8" s="116"/>
      <c r="K8" s="116"/>
      <c r="L8" s="116"/>
      <c r="M8" s="116"/>
      <c r="N8" s="115"/>
      <c r="O8" s="115"/>
      <c r="P8" s="116" t="s">
        <v>35</v>
      </c>
      <c r="Q8" s="115"/>
      <c r="R8" s="115"/>
      <c r="S8" s="251"/>
      <c r="T8" s="308"/>
      <c r="U8" s="247" t="s">
        <v>37</v>
      </c>
      <c r="V8" s="119"/>
      <c r="W8" s="119"/>
      <c r="X8" s="119"/>
      <c r="Y8" s="119"/>
      <c r="Z8" s="119"/>
      <c r="AA8" s="5"/>
      <c r="AB8" s="5"/>
      <c r="AC8" s="119" t="s">
        <v>35</v>
      </c>
      <c r="AD8" s="119"/>
      <c r="AE8" s="5"/>
      <c r="AF8" s="5"/>
      <c r="AG8" s="5"/>
      <c r="AH8" s="5"/>
      <c r="AI8" s="5"/>
      <c r="AJ8" s="119" t="s">
        <v>94</v>
      </c>
      <c r="AK8" s="5"/>
      <c r="AL8" s="249"/>
      <c r="AM8" s="308"/>
      <c r="AN8" s="116"/>
      <c r="AO8" s="116"/>
      <c r="AP8" s="116"/>
      <c r="AQ8" s="116"/>
      <c r="AR8" s="116"/>
      <c r="AS8" s="115"/>
      <c r="AT8" s="116" t="s">
        <v>64</v>
      </c>
      <c r="AU8" s="115"/>
      <c r="AV8" s="251"/>
      <c r="AW8" s="308"/>
      <c r="AX8" s="247"/>
      <c r="AY8" s="119"/>
      <c r="AZ8" s="119"/>
      <c r="BA8" s="119"/>
      <c r="BB8" s="119"/>
      <c r="BC8" s="5"/>
      <c r="BD8" s="213"/>
      <c r="BE8" s="119" t="s">
        <v>66</v>
      </c>
      <c r="BF8" s="5"/>
      <c r="BG8" s="5"/>
      <c r="BH8" s="5"/>
      <c r="BI8" s="249"/>
    </row>
    <row r="9" spans="1:61" ht="102.6" customHeight="1" x14ac:dyDescent="0.25">
      <c r="A9" s="382" t="s">
        <v>158</v>
      </c>
      <c r="B9" s="382" t="s">
        <v>159</v>
      </c>
      <c r="C9" s="382" t="s">
        <v>107</v>
      </c>
      <c r="D9" s="382" t="s">
        <v>161</v>
      </c>
      <c r="E9" s="382" t="s">
        <v>255</v>
      </c>
      <c r="F9" s="304"/>
      <c r="G9" s="398" t="s">
        <v>171</v>
      </c>
      <c r="H9" s="398" t="s">
        <v>133</v>
      </c>
      <c r="I9" s="398" t="s">
        <v>145</v>
      </c>
      <c r="J9" s="398" t="s">
        <v>120</v>
      </c>
      <c r="K9" s="398" t="s">
        <v>175</v>
      </c>
      <c r="L9" s="398" t="s">
        <v>172</v>
      </c>
      <c r="M9" s="398" t="s">
        <v>174</v>
      </c>
      <c r="N9" s="382" t="s">
        <v>176</v>
      </c>
      <c r="O9" s="304"/>
      <c r="P9" s="382" t="s">
        <v>42</v>
      </c>
      <c r="Q9" s="382" t="s">
        <v>43</v>
      </c>
      <c r="R9" s="382" t="s">
        <v>45</v>
      </c>
      <c r="S9" s="401" t="s">
        <v>44</v>
      </c>
      <c r="T9" s="304"/>
      <c r="U9" s="398" t="s">
        <v>133</v>
      </c>
      <c r="V9" s="398" t="s">
        <v>145</v>
      </c>
      <c r="W9" s="398" t="s">
        <v>146</v>
      </c>
      <c r="X9" s="398" t="s">
        <v>175</v>
      </c>
      <c r="Y9" s="398" t="s">
        <v>172</v>
      </c>
      <c r="Z9" s="398" t="s">
        <v>174</v>
      </c>
      <c r="AA9" s="382" t="s">
        <v>286</v>
      </c>
      <c r="AB9" s="304"/>
      <c r="AC9" s="382" t="s">
        <v>256</v>
      </c>
      <c r="AD9" s="382" t="s">
        <v>257</v>
      </c>
      <c r="AE9" s="382" t="s">
        <v>178</v>
      </c>
      <c r="AF9" s="382" t="s">
        <v>237</v>
      </c>
      <c r="AG9" s="382" t="s">
        <v>246</v>
      </c>
      <c r="AH9" s="382" t="s">
        <v>58</v>
      </c>
      <c r="AI9" s="304"/>
      <c r="AJ9" s="405" t="s">
        <v>221</v>
      </c>
      <c r="AK9" s="405" t="s">
        <v>222</v>
      </c>
      <c r="AL9" s="406" t="s">
        <v>13</v>
      </c>
      <c r="AM9" s="312"/>
      <c r="AN9" s="398" t="s">
        <v>133</v>
      </c>
      <c r="AO9" s="398" t="s">
        <v>145</v>
      </c>
      <c r="AP9" s="398" t="s">
        <v>120</v>
      </c>
      <c r="AQ9" s="398" t="s">
        <v>175</v>
      </c>
      <c r="AR9" s="382" t="s">
        <v>129</v>
      </c>
      <c r="AS9" s="304"/>
      <c r="AT9" s="410" t="s">
        <v>258</v>
      </c>
      <c r="AU9" s="405" t="s">
        <v>224</v>
      </c>
      <c r="AV9" s="406" t="s">
        <v>285</v>
      </c>
      <c r="AW9" s="304"/>
      <c r="AX9" s="398" t="s">
        <v>133</v>
      </c>
      <c r="AY9" s="398" t="s">
        <v>145</v>
      </c>
      <c r="AZ9" s="398" t="s">
        <v>146</v>
      </c>
      <c r="BA9" s="398" t="s">
        <v>175</v>
      </c>
      <c r="BB9" s="382" t="s">
        <v>125</v>
      </c>
      <c r="BC9" s="406" t="s">
        <v>242</v>
      </c>
      <c r="BD9" s="314"/>
      <c r="BE9" s="405" t="s">
        <v>180</v>
      </c>
      <c r="BF9" s="405" t="s">
        <v>224</v>
      </c>
      <c r="BG9" s="405" t="s">
        <v>287</v>
      </c>
      <c r="BH9" s="405" t="s">
        <v>243</v>
      </c>
      <c r="BI9" s="382" t="s">
        <v>243</v>
      </c>
    </row>
    <row r="10" spans="1:61" x14ac:dyDescent="0.25">
      <c r="A10" s="383"/>
      <c r="B10" s="383"/>
      <c r="C10" s="383"/>
      <c r="D10" s="383" t="s">
        <v>137</v>
      </c>
      <c r="E10" s="383" t="s">
        <v>167</v>
      </c>
      <c r="F10" s="305"/>
      <c r="G10" s="399" t="s">
        <v>137</v>
      </c>
      <c r="H10" s="399"/>
      <c r="I10" s="399"/>
      <c r="J10" s="399" t="s">
        <v>38</v>
      </c>
      <c r="K10" s="399"/>
      <c r="L10" s="399" t="s">
        <v>57</v>
      </c>
      <c r="M10" s="399" t="s">
        <v>121</v>
      </c>
      <c r="N10" s="383" t="s">
        <v>40</v>
      </c>
      <c r="O10" s="305"/>
      <c r="P10" s="383" t="s">
        <v>41</v>
      </c>
      <c r="Q10" s="383" t="s">
        <v>41</v>
      </c>
      <c r="R10" s="383" t="s">
        <v>41</v>
      </c>
      <c r="S10" s="402" t="s">
        <v>41</v>
      </c>
      <c r="T10" s="305"/>
      <c r="U10" s="399"/>
      <c r="V10" s="399"/>
      <c r="W10" s="399" t="s">
        <v>38</v>
      </c>
      <c r="X10" s="399"/>
      <c r="Y10" s="399" t="s">
        <v>57</v>
      </c>
      <c r="Z10" s="399" t="s">
        <v>121</v>
      </c>
      <c r="AA10" s="383" t="s">
        <v>40</v>
      </c>
      <c r="AB10" s="305"/>
      <c r="AC10" s="383" t="s">
        <v>55</v>
      </c>
      <c r="AD10" s="383" t="s">
        <v>55</v>
      </c>
      <c r="AE10" s="383" t="s">
        <v>41</v>
      </c>
      <c r="AF10" s="383" t="s">
        <v>41</v>
      </c>
      <c r="AG10" s="383" t="s">
        <v>41</v>
      </c>
      <c r="AH10" s="383" t="s">
        <v>41</v>
      </c>
      <c r="AI10" s="305"/>
      <c r="AJ10" s="383" t="s">
        <v>40</v>
      </c>
      <c r="AK10" s="383" t="s">
        <v>41</v>
      </c>
      <c r="AL10" s="383" t="s">
        <v>59</v>
      </c>
      <c r="AM10" s="312"/>
      <c r="AN10" s="399"/>
      <c r="AO10" s="399"/>
      <c r="AP10" s="399" t="s">
        <v>38</v>
      </c>
      <c r="AQ10" s="399"/>
      <c r="AR10" s="383" t="s">
        <v>40</v>
      </c>
      <c r="AS10" s="305"/>
      <c r="AT10" s="383" t="s">
        <v>61</v>
      </c>
      <c r="AU10" s="383" t="s">
        <v>40</v>
      </c>
      <c r="AV10" s="383" t="s">
        <v>60</v>
      </c>
      <c r="AW10" s="305"/>
      <c r="AX10" s="399"/>
      <c r="AY10" s="399"/>
      <c r="AZ10" s="399" t="s">
        <v>38</v>
      </c>
      <c r="BA10" s="399"/>
      <c r="BB10" s="383" t="s">
        <v>40</v>
      </c>
      <c r="BC10" s="383" t="s">
        <v>40</v>
      </c>
      <c r="BD10" s="305"/>
      <c r="BE10" s="383" t="s">
        <v>61</v>
      </c>
      <c r="BF10" s="383" t="s">
        <v>40</v>
      </c>
      <c r="BG10" s="412" t="s">
        <v>60</v>
      </c>
      <c r="BH10" s="383" t="s">
        <v>40</v>
      </c>
      <c r="BI10" s="383" t="s">
        <v>60</v>
      </c>
    </row>
    <row r="11" spans="1:61" ht="28.9" customHeight="1" x14ac:dyDescent="0.25">
      <c r="A11" s="45" t="s">
        <v>160</v>
      </c>
      <c r="B11" s="45" t="s">
        <v>108</v>
      </c>
      <c r="C11" s="45" t="s">
        <v>109</v>
      </c>
      <c r="D11" s="434" t="s">
        <v>137</v>
      </c>
      <c r="E11" s="31">
        <v>1200</v>
      </c>
      <c r="F11" s="312"/>
      <c r="G11" s="20" t="s">
        <v>169</v>
      </c>
      <c r="H11" s="380"/>
      <c r="I11" s="20">
        <v>34</v>
      </c>
      <c r="J11" s="340">
        <v>0.5</v>
      </c>
      <c r="K11" s="340">
        <v>0.6</v>
      </c>
      <c r="L11" s="20">
        <v>9.5</v>
      </c>
      <c r="M11" s="242">
        <v>120</v>
      </c>
      <c r="N11" s="400">
        <f>I11*J11*K11*L11*M11</f>
        <v>11627.999999999998</v>
      </c>
      <c r="O11" s="306"/>
      <c r="P11" s="403">
        <f>N11*'Front Page'!$H$57</f>
        <v>7262.8487999999998</v>
      </c>
      <c r="Q11" s="403">
        <f>J11*I11*'Front Page'!H$56</f>
        <v>42574.8</v>
      </c>
      <c r="R11" s="403">
        <f t="shared" ref="R11:R17" si="0">(P11+Q11)*14%</f>
        <v>6977.2708320000011</v>
      </c>
      <c r="S11" s="404">
        <f t="shared" ref="S11:S17" si="1">P11+Q11+R11</f>
        <v>56814.919632000005</v>
      </c>
      <c r="T11" s="309"/>
      <c r="U11" s="337"/>
      <c r="V11" s="20">
        <v>34</v>
      </c>
      <c r="W11" s="338">
        <v>0.3</v>
      </c>
      <c r="X11" s="340">
        <v>0.6</v>
      </c>
      <c r="Y11" s="503">
        <v>9.5</v>
      </c>
      <c r="Z11" s="503">
        <v>120</v>
      </c>
      <c r="AA11" s="504">
        <f>V11*W11*X11*Y11*Z11</f>
        <v>6976.7999999999993</v>
      </c>
      <c r="AB11" s="310"/>
      <c r="AC11" s="36">
        <v>70000</v>
      </c>
      <c r="AD11" s="403">
        <f t="shared" ref="AD11:AD17" si="2">AC11/V11</f>
        <v>2058.8235294117649</v>
      </c>
      <c r="AE11" s="403">
        <f>AA11*'Front Page'!H$57</f>
        <v>4357.70928</v>
      </c>
      <c r="AF11" s="403">
        <f>W11/1000*V11*'Front Page'!H$56</f>
        <v>25.544879999999999</v>
      </c>
      <c r="AG11" s="403">
        <f>(AE11+AF11)*14%</f>
        <v>613.65558240000007</v>
      </c>
      <c r="AH11" s="403">
        <f t="shared" ref="AH11:AH17" si="3">AE11+AF11+AG11</f>
        <v>4996.9097424000001</v>
      </c>
      <c r="AI11" s="309"/>
      <c r="AJ11" s="407">
        <f t="shared" ref="AJ11:AJ17" si="4">N11-AA11</f>
        <v>4651.1999999999989</v>
      </c>
      <c r="AK11" s="407">
        <f t="shared" ref="AK11:AK17" si="5">S11-AH11</f>
        <v>51818.009889600005</v>
      </c>
      <c r="AL11" s="408">
        <f t="shared" ref="AL11:AL17" si="6">AC11/AK11</f>
        <v>1.3508816750997834</v>
      </c>
      <c r="AM11" s="312"/>
      <c r="AN11" s="380"/>
      <c r="AO11" s="20">
        <v>34</v>
      </c>
      <c r="AP11" s="340">
        <v>0.5</v>
      </c>
      <c r="AQ11" s="340">
        <v>0.6</v>
      </c>
      <c r="AR11" s="409">
        <f>AQ11*AP11*AO11*L11*M11</f>
        <v>11627.999999999998</v>
      </c>
      <c r="AS11" s="306"/>
      <c r="AT11" s="141">
        <v>3.7999999999999999E-2</v>
      </c>
      <c r="AU11" s="400">
        <f>AT11*I11*L11*M11</f>
        <v>1472.88</v>
      </c>
      <c r="AV11" s="433">
        <f>(100/N11*AU11)-100</f>
        <v>-87.333333333333329</v>
      </c>
      <c r="AW11" s="306"/>
      <c r="AX11" s="337" t="s">
        <v>126</v>
      </c>
      <c r="AY11" s="20">
        <v>34</v>
      </c>
      <c r="AZ11" s="338">
        <v>0.3</v>
      </c>
      <c r="BA11" s="340">
        <v>0.6</v>
      </c>
      <c r="BB11" s="400">
        <f>BA11*AZ11*AY11*Y11*Z11</f>
        <v>6976.8</v>
      </c>
      <c r="BC11" s="411">
        <f t="shared" ref="BC11:BC16" si="7">AR11-BB11</f>
        <v>4651.199999999998</v>
      </c>
      <c r="BD11" s="312"/>
      <c r="BE11" s="32">
        <v>2.4E-2</v>
      </c>
      <c r="BF11" s="411">
        <f>BE11*V11*Y11*Z11</f>
        <v>930.24000000000012</v>
      </c>
      <c r="BG11" s="294">
        <f>100/AA11*(BF11-AA11)</f>
        <v>-86.666666666666657</v>
      </c>
      <c r="BH11" s="407">
        <f t="shared" ref="BH11:BH17" si="8">AU11-BF11</f>
        <v>542.64</v>
      </c>
      <c r="BI11" s="403">
        <f>(100/AU11) *BH11</f>
        <v>36.84210526315789</v>
      </c>
    </row>
    <row r="12" spans="1:61" ht="28.9" customHeight="1" x14ac:dyDescent="0.25">
      <c r="A12" s="45"/>
      <c r="B12" s="45"/>
      <c r="C12" s="45"/>
      <c r="D12" s="45"/>
      <c r="E12" s="31"/>
      <c r="F12" s="312"/>
      <c r="G12" s="20"/>
      <c r="H12" s="347"/>
      <c r="I12" s="20"/>
      <c r="J12" s="338"/>
      <c r="K12" s="432"/>
      <c r="L12" s="20"/>
      <c r="M12" s="242"/>
      <c r="N12" s="400">
        <f t="shared" ref="N12:N17" si="9">I12*J12*K12*L12*M12</f>
        <v>0</v>
      </c>
      <c r="O12" s="306"/>
      <c r="P12" s="403">
        <f>N12*'Front Page'!$H$57</f>
        <v>0</v>
      </c>
      <c r="Q12" s="403">
        <f>J12/1000*I12*'Front Page'!H$56</f>
        <v>0</v>
      </c>
      <c r="R12" s="403">
        <f t="shared" si="0"/>
        <v>0</v>
      </c>
      <c r="S12" s="404">
        <f t="shared" si="1"/>
        <v>0</v>
      </c>
      <c r="T12" s="309"/>
      <c r="U12" s="337"/>
      <c r="V12" s="20"/>
      <c r="W12" s="338"/>
      <c r="X12" s="432"/>
      <c r="Y12" s="503"/>
      <c r="Z12" s="503"/>
      <c r="AA12" s="504">
        <f t="shared" ref="AA12:AA17" si="10">V12*W12*X12*Y12*Z12</f>
        <v>0</v>
      </c>
      <c r="AB12" s="310"/>
      <c r="AC12" s="36"/>
      <c r="AD12" s="403" t="e">
        <f t="shared" si="2"/>
        <v>#DIV/0!</v>
      </c>
      <c r="AE12" s="403">
        <f>AA12*'Front Page'!H$57</f>
        <v>0</v>
      </c>
      <c r="AF12" s="403">
        <f>W12/1000*V12*'Front Page'!H$56</f>
        <v>0</v>
      </c>
      <c r="AG12" s="403">
        <f t="shared" ref="AG12:AG17" si="11">(AE12+AF12)*14%</f>
        <v>0</v>
      </c>
      <c r="AH12" s="403">
        <f t="shared" si="3"/>
        <v>0</v>
      </c>
      <c r="AI12" s="309"/>
      <c r="AJ12" s="407">
        <f t="shared" si="4"/>
        <v>0</v>
      </c>
      <c r="AK12" s="407">
        <f t="shared" si="5"/>
        <v>0</v>
      </c>
      <c r="AL12" s="408" t="e">
        <f t="shared" si="6"/>
        <v>#DIV/0!</v>
      </c>
      <c r="AM12" s="312"/>
      <c r="AN12" s="347"/>
      <c r="AO12" s="20"/>
      <c r="AP12" s="338"/>
      <c r="AQ12" s="432"/>
      <c r="AR12" s="409">
        <f t="shared" ref="AR12:AR17" si="12">AQ12*AP12*AO12*L12*M12</f>
        <v>0</v>
      </c>
      <c r="AS12" s="306"/>
      <c r="AT12" s="141"/>
      <c r="AU12" s="400">
        <f t="shared" ref="AU12:AU17" si="13">AT12*V12*Y12*Z12</f>
        <v>0</v>
      </c>
      <c r="AV12" s="433" t="e">
        <f t="shared" ref="AV12:AV17" si="14">(100/N12*AU12)-100</f>
        <v>#DIV/0!</v>
      </c>
      <c r="AW12" s="306"/>
      <c r="AX12" s="337"/>
      <c r="AY12" s="20"/>
      <c r="AZ12" s="338"/>
      <c r="BA12" s="432"/>
      <c r="BB12" s="400">
        <f t="shared" ref="BB12:BB17" si="15">BA12*AZ12*AY12*Y12*Z12</f>
        <v>0</v>
      </c>
      <c r="BC12" s="411">
        <f t="shared" si="7"/>
        <v>0</v>
      </c>
      <c r="BD12" s="312"/>
      <c r="BE12" s="32">
        <v>5.7000000000000002E-2</v>
      </c>
      <c r="BF12" s="411">
        <f t="shared" ref="BF12:BF17" si="16">BE12*Y12*Z12</f>
        <v>0</v>
      </c>
      <c r="BG12" s="294" t="e">
        <f t="shared" ref="BG12:BG17" si="17">100/AA12*(BF12-AA12)</f>
        <v>#DIV/0!</v>
      </c>
      <c r="BH12" s="407">
        <f t="shared" si="8"/>
        <v>0</v>
      </c>
      <c r="BI12" s="403" t="e">
        <f t="shared" ref="BI12:BI17" si="18">(100/AU12) *BH12</f>
        <v>#DIV/0!</v>
      </c>
    </row>
    <row r="13" spans="1:61" x14ac:dyDescent="0.25">
      <c r="A13" s="45"/>
      <c r="B13" s="45"/>
      <c r="C13" s="45"/>
      <c r="D13" s="45"/>
      <c r="E13" s="31"/>
      <c r="F13" s="312"/>
      <c r="G13" s="20"/>
      <c r="H13" s="347"/>
      <c r="I13" s="20"/>
      <c r="J13" s="338"/>
      <c r="K13" s="432"/>
      <c r="L13" s="20"/>
      <c r="M13" s="242"/>
      <c r="N13" s="400">
        <f t="shared" si="9"/>
        <v>0</v>
      </c>
      <c r="O13" s="306"/>
      <c r="P13" s="403">
        <f>N13*'Front Page'!$H$57</f>
        <v>0</v>
      </c>
      <c r="Q13" s="403">
        <f>J13/1000*I13*'Front Page'!H$56</f>
        <v>0</v>
      </c>
      <c r="R13" s="403">
        <f t="shared" si="0"/>
        <v>0</v>
      </c>
      <c r="S13" s="404">
        <f t="shared" si="1"/>
        <v>0</v>
      </c>
      <c r="T13" s="309"/>
      <c r="U13" s="337"/>
      <c r="V13" s="20"/>
      <c r="W13" s="338"/>
      <c r="X13" s="432"/>
      <c r="Y13" s="503"/>
      <c r="Z13" s="503"/>
      <c r="AA13" s="504">
        <f t="shared" si="10"/>
        <v>0</v>
      </c>
      <c r="AB13" s="310"/>
      <c r="AC13" s="36"/>
      <c r="AD13" s="403" t="e">
        <f t="shared" si="2"/>
        <v>#DIV/0!</v>
      </c>
      <c r="AE13" s="403">
        <f>AA13*'Front Page'!H$57</f>
        <v>0</v>
      </c>
      <c r="AF13" s="403">
        <f>W13/1000*V13*'Front Page'!H$56</f>
        <v>0</v>
      </c>
      <c r="AG13" s="403">
        <f t="shared" si="11"/>
        <v>0</v>
      </c>
      <c r="AH13" s="403">
        <f t="shared" si="3"/>
        <v>0</v>
      </c>
      <c r="AI13" s="309"/>
      <c r="AJ13" s="407">
        <f t="shared" si="4"/>
        <v>0</v>
      </c>
      <c r="AK13" s="407">
        <f t="shared" si="5"/>
        <v>0</v>
      </c>
      <c r="AL13" s="408" t="e">
        <f t="shared" si="6"/>
        <v>#DIV/0!</v>
      </c>
      <c r="AM13" s="312"/>
      <c r="AN13" s="347"/>
      <c r="AO13" s="20"/>
      <c r="AP13" s="338"/>
      <c r="AQ13" s="432"/>
      <c r="AR13" s="409">
        <f t="shared" si="12"/>
        <v>0</v>
      </c>
      <c r="AS13" s="306"/>
      <c r="AT13" s="141"/>
      <c r="AU13" s="400">
        <f t="shared" si="13"/>
        <v>0</v>
      </c>
      <c r="AV13" s="433" t="e">
        <f t="shared" si="14"/>
        <v>#DIV/0!</v>
      </c>
      <c r="AW13" s="306"/>
      <c r="AX13" s="337"/>
      <c r="AY13" s="20"/>
      <c r="AZ13" s="338"/>
      <c r="BA13" s="432"/>
      <c r="BB13" s="400">
        <f t="shared" si="15"/>
        <v>0</v>
      </c>
      <c r="BC13" s="411">
        <f t="shared" si="7"/>
        <v>0</v>
      </c>
      <c r="BD13" s="312"/>
      <c r="BE13" s="32"/>
      <c r="BF13" s="411">
        <f t="shared" si="16"/>
        <v>0</v>
      </c>
      <c r="BG13" s="294" t="e">
        <f t="shared" si="17"/>
        <v>#DIV/0!</v>
      </c>
      <c r="BH13" s="407">
        <f t="shared" si="8"/>
        <v>0</v>
      </c>
      <c r="BI13" s="403" t="e">
        <f t="shared" si="18"/>
        <v>#DIV/0!</v>
      </c>
    </row>
    <row r="14" spans="1:61" x14ac:dyDescent="0.25">
      <c r="A14" s="45"/>
      <c r="B14" s="45"/>
      <c r="C14" s="45"/>
      <c r="D14" s="45"/>
      <c r="E14" s="31"/>
      <c r="F14" s="312"/>
      <c r="G14" s="20"/>
      <c r="H14" s="347"/>
      <c r="I14" s="20"/>
      <c r="J14" s="338"/>
      <c r="K14" s="432"/>
      <c r="L14" s="20"/>
      <c r="M14" s="242"/>
      <c r="N14" s="400">
        <f t="shared" si="9"/>
        <v>0</v>
      </c>
      <c r="O14" s="306"/>
      <c r="P14" s="403">
        <f>N14*'Front Page'!$H$57</f>
        <v>0</v>
      </c>
      <c r="Q14" s="403">
        <f>J14/1000*I14*'Front Page'!H$56</f>
        <v>0</v>
      </c>
      <c r="R14" s="403">
        <f t="shared" si="0"/>
        <v>0</v>
      </c>
      <c r="S14" s="404">
        <f t="shared" si="1"/>
        <v>0</v>
      </c>
      <c r="T14" s="309"/>
      <c r="U14" s="337"/>
      <c r="V14" s="20"/>
      <c r="W14" s="338"/>
      <c r="X14" s="432"/>
      <c r="Y14" s="503"/>
      <c r="Z14" s="503"/>
      <c r="AA14" s="504">
        <f t="shared" si="10"/>
        <v>0</v>
      </c>
      <c r="AB14" s="310"/>
      <c r="AC14" s="36"/>
      <c r="AD14" s="403" t="e">
        <f t="shared" si="2"/>
        <v>#DIV/0!</v>
      </c>
      <c r="AE14" s="403">
        <f>AA14*'Front Page'!H$57</f>
        <v>0</v>
      </c>
      <c r="AF14" s="403">
        <f>W14/1000*V14*'Front Page'!H$56</f>
        <v>0</v>
      </c>
      <c r="AG14" s="403">
        <f t="shared" si="11"/>
        <v>0</v>
      </c>
      <c r="AH14" s="403">
        <f t="shared" si="3"/>
        <v>0</v>
      </c>
      <c r="AI14" s="309"/>
      <c r="AJ14" s="407">
        <f t="shared" si="4"/>
        <v>0</v>
      </c>
      <c r="AK14" s="407">
        <f t="shared" si="5"/>
        <v>0</v>
      </c>
      <c r="AL14" s="408" t="e">
        <f t="shared" si="6"/>
        <v>#DIV/0!</v>
      </c>
      <c r="AM14" s="312"/>
      <c r="AN14" s="347"/>
      <c r="AO14" s="20"/>
      <c r="AP14" s="338"/>
      <c r="AQ14" s="432"/>
      <c r="AR14" s="409">
        <f t="shared" si="12"/>
        <v>0</v>
      </c>
      <c r="AS14" s="306"/>
      <c r="AT14" s="141"/>
      <c r="AU14" s="400">
        <f t="shared" si="13"/>
        <v>0</v>
      </c>
      <c r="AV14" s="433" t="e">
        <f t="shared" si="14"/>
        <v>#DIV/0!</v>
      </c>
      <c r="AW14" s="306"/>
      <c r="AX14" s="337"/>
      <c r="AY14" s="20"/>
      <c r="AZ14" s="338"/>
      <c r="BA14" s="432"/>
      <c r="BB14" s="400">
        <f t="shared" si="15"/>
        <v>0</v>
      </c>
      <c r="BC14" s="411">
        <f t="shared" si="7"/>
        <v>0</v>
      </c>
      <c r="BD14" s="312"/>
      <c r="BE14" s="32"/>
      <c r="BF14" s="411">
        <f t="shared" si="16"/>
        <v>0</v>
      </c>
      <c r="BG14" s="294" t="e">
        <f t="shared" si="17"/>
        <v>#DIV/0!</v>
      </c>
      <c r="BH14" s="407">
        <f t="shared" si="8"/>
        <v>0</v>
      </c>
      <c r="BI14" s="403" t="e">
        <f t="shared" si="18"/>
        <v>#DIV/0!</v>
      </c>
    </row>
    <row r="15" spans="1:61" x14ac:dyDescent="0.25">
      <c r="A15" s="45"/>
      <c r="B15" s="45"/>
      <c r="C15" s="45"/>
      <c r="D15" s="45"/>
      <c r="E15" s="31"/>
      <c r="F15" s="312"/>
      <c r="G15" s="20"/>
      <c r="H15" s="347"/>
      <c r="I15" s="20"/>
      <c r="J15" s="338"/>
      <c r="K15" s="432"/>
      <c r="L15" s="20"/>
      <c r="M15" s="242"/>
      <c r="N15" s="400">
        <f t="shared" si="9"/>
        <v>0</v>
      </c>
      <c r="O15" s="306"/>
      <c r="P15" s="403">
        <f>N15*'Front Page'!$H$57</f>
        <v>0</v>
      </c>
      <c r="Q15" s="403">
        <f>J15/1000*I15*'Front Page'!H$56</f>
        <v>0</v>
      </c>
      <c r="R15" s="403">
        <f t="shared" si="0"/>
        <v>0</v>
      </c>
      <c r="S15" s="404">
        <f t="shared" si="1"/>
        <v>0</v>
      </c>
      <c r="T15" s="309"/>
      <c r="U15" s="337"/>
      <c r="V15" s="20"/>
      <c r="W15" s="338"/>
      <c r="X15" s="432"/>
      <c r="Y15" s="503"/>
      <c r="Z15" s="503"/>
      <c r="AA15" s="504">
        <f t="shared" si="10"/>
        <v>0</v>
      </c>
      <c r="AB15" s="310"/>
      <c r="AC15" s="36"/>
      <c r="AD15" s="403" t="e">
        <f t="shared" si="2"/>
        <v>#DIV/0!</v>
      </c>
      <c r="AE15" s="403">
        <f>AA15*'Front Page'!H$57</f>
        <v>0</v>
      </c>
      <c r="AF15" s="403">
        <f>W15/1000*V15*'Front Page'!H$56</f>
        <v>0</v>
      </c>
      <c r="AG15" s="403">
        <f t="shared" si="11"/>
        <v>0</v>
      </c>
      <c r="AH15" s="403">
        <f t="shared" si="3"/>
        <v>0</v>
      </c>
      <c r="AI15" s="309"/>
      <c r="AJ15" s="407">
        <f t="shared" si="4"/>
        <v>0</v>
      </c>
      <c r="AK15" s="407">
        <f t="shared" si="5"/>
        <v>0</v>
      </c>
      <c r="AL15" s="408" t="e">
        <f t="shared" si="6"/>
        <v>#DIV/0!</v>
      </c>
      <c r="AM15" s="312"/>
      <c r="AN15" s="347"/>
      <c r="AO15" s="20"/>
      <c r="AP15" s="338"/>
      <c r="AQ15" s="432"/>
      <c r="AR15" s="409">
        <f t="shared" si="12"/>
        <v>0</v>
      </c>
      <c r="AS15" s="306"/>
      <c r="AT15" s="141">
        <v>38.9</v>
      </c>
      <c r="AU15" s="400">
        <f t="shared" si="13"/>
        <v>0</v>
      </c>
      <c r="AV15" s="433" t="e">
        <f t="shared" si="14"/>
        <v>#DIV/0!</v>
      </c>
      <c r="AW15" s="306"/>
      <c r="AX15" s="337"/>
      <c r="AY15" s="20"/>
      <c r="AZ15" s="338"/>
      <c r="BA15" s="432"/>
      <c r="BB15" s="400">
        <f t="shared" si="15"/>
        <v>0</v>
      </c>
      <c r="BC15" s="411">
        <f t="shared" si="7"/>
        <v>0</v>
      </c>
      <c r="BD15" s="312"/>
      <c r="BE15" s="32"/>
      <c r="BF15" s="411">
        <f t="shared" si="16"/>
        <v>0</v>
      </c>
      <c r="BG15" s="294" t="e">
        <f t="shared" si="17"/>
        <v>#DIV/0!</v>
      </c>
      <c r="BH15" s="407">
        <f t="shared" si="8"/>
        <v>0</v>
      </c>
      <c r="BI15" s="403" t="e">
        <f t="shared" si="18"/>
        <v>#DIV/0!</v>
      </c>
    </row>
    <row r="16" spans="1:61" x14ac:dyDescent="0.25">
      <c r="A16" s="45"/>
      <c r="B16" s="45"/>
      <c r="C16" s="45"/>
      <c r="D16" s="45"/>
      <c r="E16" s="31"/>
      <c r="F16" s="312"/>
      <c r="G16" s="20"/>
      <c r="H16" s="347"/>
      <c r="I16" s="20"/>
      <c r="J16" s="338"/>
      <c r="K16" s="432"/>
      <c r="L16" s="20"/>
      <c r="M16" s="242"/>
      <c r="N16" s="400">
        <f t="shared" si="9"/>
        <v>0</v>
      </c>
      <c r="O16" s="306"/>
      <c r="P16" s="403">
        <f>N16*'Front Page'!$H$57</f>
        <v>0</v>
      </c>
      <c r="Q16" s="403">
        <f>J16/1000*I16*'Front Page'!H$56</f>
        <v>0</v>
      </c>
      <c r="R16" s="403">
        <f t="shared" si="0"/>
        <v>0</v>
      </c>
      <c r="S16" s="404">
        <f t="shared" si="1"/>
        <v>0</v>
      </c>
      <c r="T16" s="309"/>
      <c r="U16" s="337"/>
      <c r="V16" s="20"/>
      <c r="W16" s="338"/>
      <c r="X16" s="432"/>
      <c r="Y16" s="503"/>
      <c r="Z16" s="503"/>
      <c r="AA16" s="504">
        <f t="shared" si="10"/>
        <v>0</v>
      </c>
      <c r="AB16" s="310"/>
      <c r="AC16" s="36"/>
      <c r="AD16" s="403" t="e">
        <f t="shared" si="2"/>
        <v>#DIV/0!</v>
      </c>
      <c r="AE16" s="403">
        <f>AA16*'Front Page'!H$57</f>
        <v>0</v>
      </c>
      <c r="AF16" s="403">
        <f>W16/1000*V16*'Front Page'!H$56</f>
        <v>0</v>
      </c>
      <c r="AG16" s="403">
        <f t="shared" si="11"/>
        <v>0</v>
      </c>
      <c r="AH16" s="403">
        <f t="shared" si="3"/>
        <v>0</v>
      </c>
      <c r="AI16" s="309"/>
      <c r="AJ16" s="407">
        <f t="shared" si="4"/>
        <v>0</v>
      </c>
      <c r="AK16" s="407">
        <f t="shared" si="5"/>
        <v>0</v>
      </c>
      <c r="AL16" s="408" t="e">
        <f t="shared" si="6"/>
        <v>#DIV/0!</v>
      </c>
      <c r="AM16" s="312"/>
      <c r="AN16" s="347"/>
      <c r="AO16" s="20"/>
      <c r="AP16" s="338"/>
      <c r="AQ16" s="432"/>
      <c r="AR16" s="409">
        <f t="shared" si="12"/>
        <v>0</v>
      </c>
      <c r="AS16" s="306"/>
      <c r="AT16" s="141"/>
      <c r="AU16" s="400">
        <f t="shared" si="13"/>
        <v>0</v>
      </c>
      <c r="AV16" s="433" t="e">
        <f t="shared" si="14"/>
        <v>#DIV/0!</v>
      </c>
      <c r="AW16" s="306"/>
      <c r="AX16" s="337"/>
      <c r="AY16" s="20"/>
      <c r="AZ16" s="338"/>
      <c r="BA16" s="432"/>
      <c r="BB16" s="400">
        <f t="shared" si="15"/>
        <v>0</v>
      </c>
      <c r="BC16" s="411">
        <f t="shared" si="7"/>
        <v>0</v>
      </c>
      <c r="BD16" s="312"/>
      <c r="BE16" s="32"/>
      <c r="BF16" s="411">
        <f t="shared" si="16"/>
        <v>0</v>
      </c>
      <c r="BG16" s="294" t="e">
        <f t="shared" si="17"/>
        <v>#DIV/0!</v>
      </c>
      <c r="BH16" s="407">
        <f t="shared" si="8"/>
        <v>0</v>
      </c>
      <c r="BI16" s="403" t="e">
        <f t="shared" si="18"/>
        <v>#DIV/0!</v>
      </c>
    </row>
    <row r="17" spans="1:61" s="430" customFormat="1" x14ac:dyDescent="0.25">
      <c r="A17" s="31"/>
      <c r="B17" s="31"/>
      <c r="C17" s="31"/>
      <c r="D17" s="31"/>
      <c r="E17" s="31"/>
      <c r="F17" s="478"/>
      <c r="G17" s="479"/>
      <c r="H17" s="480"/>
      <c r="I17" s="479"/>
      <c r="J17" s="338"/>
      <c r="K17" s="432"/>
      <c r="L17" s="479"/>
      <c r="M17" s="472"/>
      <c r="N17" s="400">
        <f t="shared" si="9"/>
        <v>0</v>
      </c>
      <c r="O17" s="306"/>
      <c r="P17" s="473">
        <f>N17*'Front Page'!$H$57</f>
        <v>0</v>
      </c>
      <c r="Q17" s="473">
        <f>J17/1000*I17*'Front Page'!H$56</f>
        <v>0</v>
      </c>
      <c r="R17" s="473">
        <f t="shared" si="0"/>
        <v>0</v>
      </c>
      <c r="S17" s="477">
        <f t="shared" si="1"/>
        <v>0</v>
      </c>
      <c r="T17" s="474"/>
      <c r="U17" s="337"/>
      <c r="V17" s="479"/>
      <c r="W17" s="338"/>
      <c r="X17" s="432"/>
      <c r="Y17" s="505"/>
      <c r="Z17" s="505"/>
      <c r="AA17" s="504">
        <f t="shared" si="10"/>
        <v>0</v>
      </c>
      <c r="AB17" s="310"/>
      <c r="AC17" s="481"/>
      <c r="AD17" s="473" t="e">
        <f t="shared" si="2"/>
        <v>#DIV/0!</v>
      </c>
      <c r="AE17" s="473">
        <f>AA17*'Front Page'!H$57</f>
        <v>0</v>
      </c>
      <c r="AF17" s="473">
        <f>W17/1000*V17*'Front Page'!H$56</f>
        <v>0</v>
      </c>
      <c r="AG17" s="473">
        <f t="shared" si="11"/>
        <v>0</v>
      </c>
      <c r="AH17" s="473">
        <f t="shared" si="3"/>
        <v>0</v>
      </c>
      <c r="AI17" s="474"/>
      <c r="AJ17" s="475">
        <f t="shared" si="4"/>
        <v>0</v>
      </c>
      <c r="AK17" s="475">
        <f t="shared" si="5"/>
        <v>0</v>
      </c>
      <c r="AL17" s="476" t="e">
        <f t="shared" si="6"/>
        <v>#DIV/0!</v>
      </c>
      <c r="AM17" s="478"/>
      <c r="AN17" s="480"/>
      <c r="AO17" s="479"/>
      <c r="AP17" s="338"/>
      <c r="AQ17" s="432"/>
      <c r="AR17" s="409">
        <f t="shared" si="12"/>
        <v>0</v>
      </c>
      <c r="AS17" s="306"/>
      <c r="AT17" s="141"/>
      <c r="AU17" s="400">
        <f t="shared" si="13"/>
        <v>0</v>
      </c>
      <c r="AV17" s="433" t="e">
        <f t="shared" si="14"/>
        <v>#DIV/0!</v>
      </c>
      <c r="AW17" s="306"/>
      <c r="AX17" s="337"/>
      <c r="AY17" s="479"/>
      <c r="AZ17" s="338"/>
      <c r="BA17" s="432"/>
      <c r="BB17" s="400">
        <f t="shared" si="15"/>
        <v>0</v>
      </c>
      <c r="BC17" s="482"/>
      <c r="BD17" s="478"/>
      <c r="BE17" s="483"/>
      <c r="BF17" s="482">
        <f t="shared" si="16"/>
        <v>0</v>
      </c>
      <c r="BG17" s="294" t="e">
        <f t="shared" si="17"/>
        <v>#DIV/0!</v>
      </c>
      <c r="BH17" s="475">
        <f t="shared" si="8"/>
        <v>0</v>
      </c>
      <c r="BI17" s="403" t="e">
        <f t="shared" si="18"/>
        <v>#DIV/0!</v>
      </c>
    </row>
    <row r="18" spans="1:61" s="332" customFormat="1" x14ac:dyDescent="0.25">
      <c r="A18" s="522">
        <f>COUNTIF(A11:A17,"&lt;&gt;")</f>
        <v>1</v>
      </c>
      <c r="B18" s="523"/>
      <c r="C18" s="523"/>
      <c r="D18" s="570"/>
      <c r="E18" s="523"/>
      <c r="F18" s="524"/>
      <c r="G18" s="523"/>
      <c r="H18" s="570"/>
      <c r="I18" s="523"/>
      <c r="J18" s="523"/>
      <c r="K18" s="523"/>
      <c r="L18" s="523"/>
      <c r="M18" s="523"/>
      <c r="N18" s="523">
        <f>SUM(N11:N17)</f>
        <v>11627.999999999998</v>
      </c>
      <c r="O18" s="523"/>
      <c r="P18" s="527">
        <f>SUM(P11:P17)</f>
        <v>7262.8487999999998</v>
      </c>
      <c r="Q18" s="527">
        <f>SUM(Q11:Q17)</f>
        <v>42574.8</v>
      </c>
      <c r="R18" s="527">
        <f>SUM(R11:R17)</f>
        <v>6977.2708320000011</v>
      </c>
      <c r="S18" s="527">
        <f>SUM(S11:S17)</f>
        <v>56814.919632000005</v>
      </c>
      <c r="T18" s="527"/>
      <c r="U18" s="523"/>
      <c r="V18" s="523"/>
      <c r="W18" s="523"/>
      <c r="X18" s="523"/>
      <c r="Y18" s="529"/>
      <c r="Z18" s="529"/>
      <c r="AA18" s="529">
        <f>SUM(AA11:AA17)</f>
        <v>6976.7999999999993</v>
      </c>
      <c r="AB18" s="527"/>
      <c r="AC18" s="527">
        <f>SUM(AC11:AC17)</f>
        <v>70000</v>
      </c>
      <c r="AD18" s="527"/>
      <c r="AE18" s="527">
        <f>SUM(AE11:AE17)</f>
        <v>4357.70928</v>
      </c>
      <c r="AF18" s="527">
        <f>SUM(AF11:AF17)</f>
        <v>25.544879999999999</v>
      </c>
      <c r="AG18" s="527">
        <f>SUM(AG11:AG17)</f>
        <v>613.65558240000007</v>
      </c>
      <c r="AH18" s="527">
        <f>SUM(AH11:AH17)</f>
        <v>4996.9097424000001</v>
      </c>
      <c r="AI18" s="527"/>
      <c r="AJ18" s="528">
        <f>SUM(AJ11:AJ17)</f>
        <v>4651.1999999999989</v>
      </c>
      <c r="AK18" s="528">
        <f>SUM(AK11:AK17)</f>
        <v>51818.009889600005</v>
      </c>
      <c r="AL18" s="523"/>
      <c r="AM18" s="523"/>
      <c r="AN18" s="523"/>
      <c r="AO18" s="523">
        <f>SUM(AO11:AO17)</f>
        <v>34</v>
      </c>
      <c r="AP18" s="523"/>
      <c r="AQ18" s="523"/>
      <c r="AR18" s="523">
        <f>SUM(AR11:AR17)</f>
        <v>11627.999999999998</v>
      </c>
      <c r="AS18" s="523"/>
      <c r="AT18" s="523"/>
      <c r="AU18" s="527">
        <f>SUM(AU11:AU17)</f>
        <v>1472.88</v>
      </c>
      <c r="AV18" s="523"/>
      <c r="AW18" s="523"/>
      <c r="AX18" s="523"/>
      <c r="AY18" s="523"/>
      <c r="AZ18" s="523"/>
      <c r="BA18" s="523"/>
      <c r="BB18" s="528">
        <f>SUM(BB11:BB17)</f>
        <v>6976.8</v>
      </c>
      <c r="BC18" s="528">
        <f>SUM(BC11:BC17)</f>
        <v>4651.199999999998</v>
      </c>
      <c r="BD18" s="523"/>
      <c r="BE18" s="523"/>
      <c r="BF18" s="528">
        <f>SUM(BF11:BF17)</f>
        <v>930.24000000000012</v>
      </c>
      <c r="BG18" s="528"/>
      <c r="BH18" s="528">
        <f>SUM(BH11:BH17)</f>
        <v>542.64</v>
      </c>
      <c r="BI18" s="583"/>
    </row>
    <row r="26" spans="1:61" ht="103.9" customHeight="1" x14ac:dyDescent="0.25"/>
  </sheetData>
  <conditionalFormatting sqref="AV11:AV17">
    <cfRule type="cellIs" dxfId="14" priority="12" operator="lessThan">
      <formula>-20</formula>
    </cfRule>
    <cfRule type="cellIs" dxfId="13" priority="13" operator="greaterThan">
      <formula>20</formula>
    </cfRule>
  </conditionalFormatting>
  <conditionalFormatting sqref="AX11:AX17">
    <cfRule type="cellIs" dxfId="12" priority="10" operator="notEqual">
      <formula>U11</formula>
    </cfRule>
  </conditionalFormatting>
  <conditionalFormatting sqref="AN11:AQ17">
    <cfRule type="cellIs" dxfId="11" priority="5" operator="notEqual">
      <formula>H11</formula>
    </cfRule>
  </conditionalFormatting>
  <conditionalFormatting sqref="BG11:BG17">
    <cfRule type="cellIs" dxfId="10" priority="3" operator="lessThan">
      <formula>-20</formula>
    </cfRule>
    <cfRule type="cellIs" dxfId="9" priority="4" operator="greaterThan">
      <formula>20</formula>
    </cfRule>
  </conditionalFormatting>
  <conditionalFormatting sqref="BG11:BG17">
    <cfRule type="cellIs" dxfId="8" priority="1" operator="lessThan">
      <formula>-20</formula>
    </cfRule>
    <cfRule type="cellIs" dxfId="7" priority="2" operator="greaterThan">
      <formula>20</formula>
    </cfRule>
  </conditionalFormatting>
  <dataValidations count="2">
    <dataValidation type="list" allowBlank="1" showInputMessage="1" showErrorMessage="1" sqref="D11:D17">
      <formula1>water_facilities</formula1>
    </dataValidation>
    <dataValidation type="list" allowBlank="1" showInputMessage="1" showErrorMessage="1" sqref="G11:G17">
      <formula1>water_technologies_categories</formula1>
    </dataValidation>
  </dataValidations>
  <printOptions horizontalCentered="1" verticalCentered="1"/>
  <pageMargins left="0" right="0" top="0.78740157480314965" bottom="0.78740157480314965" header="0.31496062992125984" footer="0.31496062992125984"/>
  <pageSetup paperSize="9" scale="60" fitToWidth="3" orientation="landscape" verticalDpi="0" r:id="rId1"/>
  <headerFooter>
    <oddFooter>&amp;L&amp;F &amp;A&amp;C&amp;[Seite of &amp;N]&amp;R&amp;D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D26"/>
  <sheetViews>
    <sheetView topLeftCell="AJ1" zoomScale="70" zoomScaleNormal="70" workbookViewId="0">
      <selection activeCell="BI12" sqref="BI12"/>
    </sheetView>
  </sheetViews>
  <sheetFormatPr defaultColWidth="11.5703125" defaultRowHeight="15" x14ac:dyDescent="0.25"/>
  <cols>
    <col min="1" max="2" width="19.28515625" customWidth="1"/>
    <col min="3" max="3" width="17.28515625" customWidth="1"/>
    <col min="4" max="4" width="22" style="348" customWidth="1"/>
    <col min="5" max="5" width="2.140625" customWidth="1"/>
    <col min="6" max="6" width="12.28515625" customWidth="1"/>
    <col min="7" max="7" width="12.28515625" style="348" customWidth="1"/>
    <col min="8" max="12" width="12.28515625" customWidth="1"/>
    <col min="13" max="13" width="1" customWidth="1"/>
    <col min="14" max="15" width="16.28515625" customWidth="1"/>
    <col min="17" max="17" width="11.5703125" customWidth="1"/>
    <col min="18" max="18" width="2.140625" customWidth="1"/>
    <col min="19" max="19" width="19.140625" customWidth="1"/>
    <col min="23" max="23" width="1.42578125" customWidth="1"/>
    <col min="24" max="24" width="14.5703125" customWidth="1"/>
    <col min="25" max="25" width="11.28515625" customWidth="1"/>
    <col min="26" max="27" width="14.5703125" customWidth="1"/>
    <col min="28" max="28" width="11.7109375" bestFit="1" customWidth="1"/>
    <col min="29" max="29" width="12.140625" bestFit="1" customWidth="1"/>
    <col min="30" max="30" width="2" customWidth="1"/>
    <col min="31" max="31" width="12.140625" bestFit="1" customWidth="1"/>
    <col min="32" max="32" width="14" customWidth="1"/>
    <col min="33" max="33" width="11.7109375" bestFit="1" customWidth="1"/>
    <col min="34" max="34" width="3.7109375" customWidth="1"/>
    <col min="35" max="35" width="11.7109375" customWidth="1"/>
    <col min="36" max="36" width="11.7109375" bestFit="1" customWidth="1"/>
    <col min="37" max="40" width="11.7109375" customWidth="1"/>
    <col min="41" max="41" width="1.42578125" customWidth="1"/>
    <col min="42" max="42" width="11.7109375" bestFit="1" customWidth="1"/>
    <col min="43" max="43" width="12.5703125" bestFit="1" customWidth="1"/>
    <col min="44" max="44" width="11.7109375" bestFit="1" customWidth="1"/>
    <col min="45" max="45" width="2.28515625" customWidth="1"/>
    <col min="46" max="46" width="21.5703125" customWidth="1"/>
    <col min="47" max="48" width="11.7109375" bestFit="1" customWidth="1"/>
    <col min="49" max="49" width="11.7109375" customWidth="1"/>
    <col min="50" max="50" width="11.7109375" bestFit="1" customWidth="1"/>
    <col min="51" max="51" width="1.5703125" customWidth="1"/>
    <col min="52" max="52" width="11.7109375" bestFit="1" customWidth="1"/>
    <col min="53" max="53" width="12.5703125" bestFit="1" customWidth="1"/>
    <col min="54" max="54" width="12.5703125" customWidth="1"/>
    <col min="55" max="55" width="11.7109375" bestFit="1" customWidth="1"/>
    <col min="56" max="56" width="11.7109375" customWidth="1"/>
  </cols>
  <sheetData>
    <row r="1" spans="1:56" ht="6.6" customHeight="1" x14ac:dyDescent="0.25">
      <c r="A1" s="584"/>
      <c r="B1" s="585"/>
      <c r="C1" s="585"/>
      <c r="D1" s="586"/>
      <c r="E1" s="467"/>
      <c r="F1" s="514"/>
      <c r="G1" s="587"/>
      <c r="H1" s="514"/>
      <c r="I1" s="514"/>
      <c r="J1" s="514"/>
      <c r="K1" s="514"/>
      <c r="L1" s="514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46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6"/>
    </row>
    <row r="2" spans="1:56" ht="19.5" thickBot="1" x14ac:dyDescent="0.35">
      <c r="A2" s="588"/>
      <c r="B2" s="589"/>
      <c r="C2" s="589"/>
      <c r="D2" s="590"/>
      <c r="E2" s="468"/>
      <c r="F2" s="471" t="s">
        <v>50</v>
      </c>
      <c r="G2" s="218"/>
      <c r="H2" s="218"/>
      <c r="I2" s="218"/>
      <c r="J2" s="218"/>
      <c r="K2" s="218"/>
      <c r="L2" s="218"/>
      <c r="M2" s="3"/>
      <c r="N2" s="3"/>
      <c r="O2" s="3"/>
      <c r="P2" s="3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64"/>
      <c r="AI2" s="120" t="s">
        <v>73</v>
      </c>
      <c r="AJ2" s="121"/>
      <c r="AK2" s="121"/>
      <c r="AL2" s="121"/>
      <c r="AM2" s="121"/>
      <c r="AN2" s="121"/>
      <c r="AO2" s="121"/>
      <c r="AP2" s="121"/>
      <c r="AQ2" s="121"/>
      <c r="AR2" s="12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3"/>
    </row>
    <row r="3" spans="1:56" ht="57" thickBot="1" x14ac:dyDescent="0.35">
      <c r="A3" s="518" t="s">
        <v>46</v>
      </c>
      <c r="B3" s="438" t="s">
        <v>49</v>
      </c>
      <c r="C3" s="80"/>
      <c r="D3" s="456"/>
      <c r="E3" s="469"/>
      <c r="F3" s="87" t="s">
        <v>1</v>
      </c>
      <c r="G3" s="603"/>
      <c r="H3" s="596">
        <f>'Front Page'!$F$19</f>
        <v>0</v>
      </c>
      <c r="I3" s="42"/>
      <c r="J3" s="235"/>
      <c r="K3" s="235"/>
      <c r="L3" s="439" t="s">
        <v>68</v>
      </c>
      <c r="M3" s="441"/>
      <c r="N3" s="80"/>
      <c r="O3" s="597">
        <f>'Front Page'!$F$26</f>
        <v>0</v>
      </c>
      <c r="P3" s="29"/>
      <c r="Q3" s="436"/>
      <c r="R3" s="74"/>
      <c r="S3" s="74"/>
      <c r="T3" s="74"/>
      <c r="U3" s="74"/>
      <c r="V3" s="74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64"/>
      <c r="AI3" s="87" t="s">
        <v>1</v>
      </c>
      <c r="AJ3" s="76"/>
      <c r="AK3" s="126">
        <f>'Front Page'!$F$19</f>
        <v>0</v>
      </c>
      <c r="AL3" s="257"/>
      <c r="AM3" s="257"/>
      <c r="AN3" s="26"/>
      <c r="AO3" s="260"/>
      <c r="AP3" s="439" t="s">
        <v>101</v>
      </c>
      <c r="AQ3" s="441"/>
      <c r="AR3" s="104">
        <f>'Front Page'!$F$42</f>
        <v>0</v>
      </c>
      <c r="AS3" s="604"/>
      <c r="AT3" s="27"/>
      <c r="AU3" s="459"/>
      <c r="AV3" s="458"/>
      <c r="AW3" s="458"/>
      <c r="AX3" s="442"/>
      <c r="AY3" s="442"/>
      <c r="AZ3" s="442"/>
      <c r="BA3" s="442"/>
      <c r="BB3" s="442"/>
      <c r="BC3" s="442"/>
      <c r="BD3" s="443"/>
    </row>
    <row r="4" spans="1:56" ht="38.25" thickBot="1" x14ac:dyDescent="0.35">
      <c r="A4" s="518" t="s">
        <v>47</v>
      </c>
      <c r="B4" s="438" t="s">
        <v>202</v>
      </c>
      <c r="C4" s="80"/>
      <c r="D4" s="456"/>
      <c r="E4" s="470"/>
      <c r="F4" s="87" t="s">
        <v>7</v>
      </c>
      <c r="G4" s="87"/>
      <c r="H4" s="597">
        <f>'Front Page'!$F$27</f>
        <v>0</v>
      </c>
      <c r="I4" s="43"/>
      <c r="J4" s="235"/>
      <c r="K4" s="145"/>
      <c r="L4" s="270" t="s">
        <v>79</v>
      </c>
      <c r="M4" s="145"/>
      <c r="N4" s="145"/>
      <c r="O4" s="145"/>
      <c r="P4" s="14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64"/>
      <c r="AI4" s="87" t="s">
        <v>52</v>
      </c>
      <c r="AJ4" s="76"/>
      <c r="AK4" s="596">
        <f>'Front Page'!$F$41</f>
        <v>0</v>
      </c>
      <c r="AL4" s="263"/>
      <c r="AM4" s="263"/>
      <c r="AN4" s="235"/>
      <c r="AO4" s="260"/>
      <c r="AP4" s="269" t="s">
        <v>100</v>
      </c>
      <c r="AQ4" s="264"/>
      <c r="AR4" s="264"/>
      <c r="AS4" s="264"/>
      <c r="AT4" s="265"/>
      <c r="AU4" s="460"/>
      <c r="AV4" s="442"/>
      <c r="AW4" s="442"/>
      <c r="AX4" s="442"/>
      <c r="AY4" s="442"/>
      <c r="AZ4" s="442"/>
      <c r="BA4" s="442"/>
      <c r="BB4" s="442"/>
      <c r="BC4" s="442"/>
      <c r="BD4" s="443"/>
    </row>
    <row r="5" spans="1:56" ht="16.5" thickBot="1" x14ac:dyDescent="0.3">
      <c r="A5" s="517"/>
      <c r="B5" s="436"/>
      <c r="C5" s="436"/>
      <c r="D5" s="435"/>
      <c r="E5" s="464"/>
      <c r="F5" s="87" t="s">
        <v>4</v>
      </c>
      <c r="G5" s="87"/>
      <c r="H5" s="598">
        <f>'Front Page'!$K$31</f>
        <v>0</v>
      </c>
      <c r="I5" s="243"/>
      <c r="J5" s="440" t="s">
        <v>3</v>
      </c>
      <c r="K5" s="450">
        <f>'Front Page'!$F$31</f>
        <v>0</v>
      </c>
      <c r="L5" s="262"/>
      <c r="M5" s="261"/>
      <c r="N5" s="148"/>
      <c r="O5" s="148"/>
      <c r="P5" s="149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64"/>
      <c r="AI5" s="87" t="s">
        <v>4</v>
      </c>
      <c r="AJ5" s="76"/>
      <c r="AK5" s="602">
        <f>'Front Page'!$K$45</f>
        <v>0</v>
      </c>
      <c r="AL5" s="243"/>
      <c r="AM5" s="461" t="s">
        <v>51</v>
      </c>
      <c r="AN5" s="108">
        <f>'Front Page'!$F$45</f>
        <v>0</v>
      </c>
      <c r="AO5" s="260"/>
      <c r="AP5" s="266"/>
      <c r="AQ5" s="267"/>
      <c r="AR5" s="261"/>
      <c r="AS5" s="56"/>
      <c r="AT5" s="268"/>
      <c r="AU5" s="460"/>
      <c r="AV5" s="442"/>
      <c r="AW5" s="442"/>
      <c r="AX5" s="442"/>
      <c r="AY5" s="442"/>
      <c r="AZ5" s="442"/>
      <c r="BA5" s="442"/>
      <c r="BB5" s="442"/>
      <c r="BC5" s="442"/>
      <c r="BD5" s="443"/>
    </row>
    <row r="6" spans="1:56" ht="7.9" customHeight="1" thickBot="1" x14ac:dyDescent="0.35">
      <c r="A6" s="517"/>
      <c r="B6" s="436"/>
      <c r="C6" s="436"/>
      <c r="D6" s="435"/>
      <c r="E6" s="464"/>
      <c r="F6" s="109"/>
      <c r="G6" s="111"/>
      <c r="H6" s="109"/>
      <c r="I6" s="109"/>
      <c r="J6" s="109"/>
      <c r="K6" s="109"/>
      <c r="L6" s="109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64"/>
      <c r="AI6" s="125"/>
      <c r="AJ6" s="123"/>
      <c r="AK6" s="123"/>
      <c r="AL6" s="123"/>
      <c r="AM6" s="447"/>
      <c r="AN6" s="447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3"/>
    </row>
    <row r="7" spans="1:56" ht="23.45" customHeight="1" x14ac:dyDescent="0.3">
      <c r="A7" s="568"/>
      <c r="B7" s="457"/>
      <c r="C7" s="429"/>
      <c r="D7" s="329"/>
      <c r="E7" s="468"/>
      <c r="F7" s="244" t="s">
        <v>48</v>
      </c>
      <c r="G7" s="345"/>
      <c r="H7" s="113"/>
      <c r="I7" s="113"/>
      <c r="J7" s="113"/>
      <c r="K7" s="113"/>
      <c r="L7" s="113"/>
      <c r="M7" s="114"/>
      <c r="N7" s="114"/>
      <c r="O7" s="114"/>
      <c r="P7" s="114"/>
      <c r="Q7" s="250"/>
      <c r="R7" s="253"/>
      <c r="S7" s="246" t="s">
        <v>36</v>
      </c>
      <c r="T7" s="118"/>
      <c r="U7" s="118"/>
      <c r="V7" s="118"/>
      <c r="W7" s="4"/>
      <c r="X7" s="4"/>
      <c r="Y7" s="4"/>
      <c r="Z7" s="4"/>
      <c r="AA7" s="4"/>
      <c r="AB7" s="4"/>
      <c r="AC7" s="4"/>
      <c r="AD7" s="4"/>
      <c r="AE7" s="4"/>
      <c r="AF7" s="118"/>
      <c r="AG7" s="252"/>
      <c r="AH7" s="1"/>
      <c r="AI7" s="113"/>
      <c r="AJ7" s="114"/>
      <c r="AK7" s="114"/>
      <c r="AL7" s="114"/>
      <c r="AM7" s="114"/>
      <c r="AN7" s="114"/>
      <c r="AO7" s="114"/>
      <c r="AP7" s="114"/>
      <c r="AQ7" s="114"/>
      <c r="AR7" s="250"/>
      <c r="AS7" s="462"/>
      <c r="AT7" s="246" t="s">
        <v>130</v>
      </c>
      <c r="AU7" s="4"/>
      <c r="AV7" s="4"/>
      <c r="AW7" s="4"/>
      <c r="AX7" s="4"/>
      <c r="AY7" s="4"/>
      <c r="AZ7" s="4"/>
      <c r="BA7" s="4"/>
      <c r="BB7" s="4"/>
      <c r="BC7" s="4"/>
      <c r="BD7" s="248"/>
    </row>
    <row r="8" spans="1:56" ht="15.75" thickBot="1" x14ac:dyDescent="0.3">
      <c r="A8" s="569" t="s">
        <v>34</v>
      </c>
      <c r="B8" s="428"/>
      <c r="C8" s="327"/>
      <c r="D8" s="326"/>
      <c r="E8" s="468"/>
      <c r="F8" s="245" t="s">
        <v>37</v>
      </c>
      <c r="G8" s="346"/>
      <c r="H8" s="116"/>
      <c r="I8" s="116"/>
      <c r="J8" s="116"/>
      <c r="K8" s="116"/>
      <c r="L8" s="116"/>
      <c r="M8" s="115"/>
      <c r="N8" s="115"/>
      <c r="O8" s="115"/>
      <c r="P8" s="115"/>
      <c r="Q8" s="251"/>
      <c r="R8" s="1"/>
      <c r="S8" s="247" t="s">
        <v>37</v>
      </c>
      <c r="T8" s="119"/>
      <c r="U8" s="119"/>
      <c r="V8" s="119"/>
      <c r="W8" s="5"/>
      <c r="X8" s="119" t="s">
        <v>35</v>
      </c>
      <c r="Y8" s="119"/>
      <c r="Z8" s="5"/>
      <c r="AA8" s="5"/>
      <c r="AB8" s="5"/>
      <c r="AC8" s="5"/>
      <c r="AD8" s="5"/>
      <c r="AE8" s="119" t="s">
        <v>94</v>
      </c>
      <c r="AF8" s="5"/>
      <c r="AG8" s="249"/>
      <c r="AH8" s="1"/>
      <c r="AI8" s="116"/>
      <c r="AJ8" s="116"/>
      <c r="AK8" s="116"/>
      <c r="AL8" s="116"/>
      <c r="AM8" s="116"/>
      <c r="AN8" s="116"/>
      <c r="AO8" s="115"/>
      <c r="AP8" s="116" t="s">
        <v>64</v>
      </c>
      <c r="AQ8" s="115"/>
      <c r="AR8" s="251"/>
      <c r="AS8" s="1"/>
      <c r="AT8" s="247"/>
      <c r="AU8" s="119"/>
      <c r="AV8" s="119"/>
      <c r="AW8" s="119"/>
      <c r="AX8" s="5"/>
      <c r="AY8" s="213"/>
      <c r="AZ8" s="119" t="s">
        <v>66</v>
      </c>
      <c r="BA8" s="5"/>
      <c r="BB8" s="5"/>
      <c r="BC8" s="5"/>
      <c r="BD8" s="249"/>
    </row>
    <row r="9" spans="1:56" ht="102.6" customHeight="1" x14ac:dyDescent="0.25">
      <c r="A9" s="382" t="s">
        <v>184</v>
      </c>
      <c r="B9" s="382" t="s">
        <v>189</v>
      </c>
      <c r="C9" s="382" t="s">
        <v>159</v>
      </c>
      <c r="D9" s="382" t="s">
        <v>107</v>
      </c>
      <c r="E9" s="73"/>
      <c r="F9" s="112" t="s">
        <v>171</v>
      </c>
      <c r="G9" s="112" t="s">
        <v>259</v>
      </c>
      <c r="H9" s="112" t="s">
        <v>145</v>
      </c>
      <c r="I9" s="140" t="s">
        <v>183</v>
      </c>
      <c r="J9" s="112" t="s">
        <v>260</v>
      </c>
      <c r="K9" s="140" t="s">
        <v>194</v>
      </c>
      <c r="L9" s="140" t="s">
        <v>262</v>
      </c>
      <c r="M9" s="73"/>
      <c r="N9" s="83" t="s">
        <v>43</v>
      </c>
      <c r="O9" s="83" t="s">
        <v>42</v>
      </c>
      <c r="P9" s="83" t="s">
        <v>45</v>
      </c>
      <c r="Q9" s="84" t="s">
        <v>44</v>
      </c>
      <c r="R9" s="73"/>
      <c r="S9" s="112" t="s">
        <v>173</v>
      </c>
      <c r="T9" s="112" t="s">
        <v>145</v>
      </c>
      <c r="U9" s="140" t="s">
        <v>183</v>
      </c>
      <c r="V9" s="112" t="s">
        <v>200</v>
      </c>
      <c r="W9" s="73"/>
      <c r="X9" s="83" t="s">
        <v>263</v>
      </c>
      <c r="Y9" s="83" t="s">
        <v>177</v>
      </c>
      <c r="Z9" s="83" t="s">
        <v>237</v>
      </c>
      <c r="AA9" s="83" t="s">
        <v>178</v>
      </c>
      <c r="AB9" s="83" t="s">
        <v>238</v>
      </c>
      <c r="AC9" s="83" t="s">
        <v>196</v>
      </c>
      <c r="AD9" s="73"/>
      <c r="AE9" s="71" t="s">
        <v>221</v>
      </c>
      <c r="AF9" s="71" t="s">
        <v>222</v>
      </c>
      <c r="AG9" s="100" t="s">
        <v>223</v>
      </c>
      <c r="AH9" s="464"/>
      <c r="AI9" s="112" t="s">
        <v>190</v>
      </c>
      <c r="AJ9" s="112" t="s">
        <v>145</v>
      </c>
      <c r="AK9" s="140" t="s">
        <v>183</v>
      </c>
      <c r="AL9" s="112" t="s">
        <v>260</v>
      </c>
      <c r="AM9" s="140" t="s">
        <v>194</v>
      </c>
      <c r="AN9" s="140" t="s">
        <v>182</v>
      </c>
      <c r="AO9" s="73"/>
      <c r="AP9" s="140" t="s">
        <v>179</v>
      </c>
      <c r="AQ9" s="71" t="s">
        <v>198</v>
      </c>
      <c r="AR9" s="100" t="s">
        <v>199</v>
      </c>
      <c r="AS9" s="73"/>
      <c r="AT9" s="112" t="s">
        <v>133</v>
      </c>
      <c r="AU9" s="112" t="s">
        <v>145</v>
      </c>
      <c r="AV9" s="140" t="s">
        <v>183</v>
      </c>
      <c r="AW9" s="112" t="s">
        <v>200</v>
      </c>
      <c r="AX9" s="100" t="s">
        <v>242</v>
      </c>
      <c r="AY9" s="463"/>
      <c r="AZ9" s="71" t="s">
        <v>258</v>
      </c>
      <c r="BA9" s="71" t="s">
        <v>264</v>
      </c>
      <c r="BB9" s="71" t="s">
        <v>288</v>
      </c>
      <c r="BC9" s="71" t="s">
        <v>201</v>
      </c>
      <c r="BD9" s="83" t="s">
        <v>243</v>
      </c>
    </row>
    <row r="10" spans="1:56" ht="45" x14ac:dyDescent="0.25">
      <c r="A10" s="383" t="s">
        <v>185</v>
      </c>
      <c r="B10" s="383"/>
      <c r="C10" s="383"/>
      <c r="D10" s="383"/>
      <c r="E10" s="132"/>
      <c r="F10" s="131"/>
      <c r="G10" s="131"/>
      <c r="H10" s="131"/>
      <c r="I10" s="131" t="s">
        <v>60</v>
      </c>
      <c r="J10" s="131"/>
      <c r="K10" s="131" t="s">
        <v>38</v>
      </c>
      <c r="L10" s="131" t="s">
        <v>40</v>
      </c>
      <c r="M10" s="132"/>
      <c r="N10" s="128" t="s">
        <v>41</v>
      </c>
      <c r="O10" s="128" t="s">
        <v>41</v>
      </c>
      <c r="P10" s="128" t="s">
        <v>41</v>
      </c>
      <c r="Q10" s="129" t="s">
        <v>41</v>
      </c>
      <c r="R10" s="132"/>
      <c r="S10" s="131"/>
      <c r="T10" s="131"/>
      <c r="U10" s="131" t="s">
        <v>60</v>
      </c>
      <c r="V10" s="131" t="s">
        <v>40</v>
      </c>
      <c r="W10" s="132"/>
      <c r="X10" s="128" t="s">
        <v>55</v>
      </c>
      <c r="Y10" s="128" t="s">
        <v>55</v>
      </c>
      <c r="Z10" s="128" t="s">
        <v>41</v>
      </c>
      <c r="AA10" s="128" t="s">
        <v>41</v>
      </c>
      <c r="AB10" s="128" t="s">
        <v>41</v>
      </c>
      <c r="AC10" s="128" t="s">
        <v>41</v>
      </c>
      <c r="AD10" s="132"/>
      <c r="AE10" s="128" t="s">
        <v>40</v>
      </c>
      <c r="AF10" s="128" t="s">
        <v>41</v>
      </c>
      <c r="AG10" s="128" t="s">
        <v>59</v>
      </c>
      <c r="AH10" s="464"/>
      <c r="AI10" s="131"/>
      <c r="AJ10" s="131"/>
      <c r="AK10" s="131" t="s">
        <v>60</v>
      </c>
      <c r="AL10" s="131"/>
      <c r="AM10" s="131" t="s">
        <v>38</v>
      </c>
      <c r="AN10" s="131" t="s">
        <v>40</v>
      </c>
      <c r="AO10" s="132"/>
      <c r="AP10" s="128" t="s">
        <v>197</v>
      </c>
      <c r="AQ10" s="128" t="s">
        <v>40</v>
      </c>
      <c r="AR10" s="128" t="s">
        <v>60</v>
      </c>
      <c r="AS10" s="132"/>
      <c r="AT10" s="131"/>
      <c r="AU10" s="131"/>
      <c r="AV10" s="131" t="s">
        <v>60</v>
      </c>
      <c r="AW10" s="131" t="s">
        <v>40</v>
      </c>
      <c r="AX10" s="128" t="s">
        <v>40</v>
      </c>
      <c r="AY10" s="132"/>
      <c r="AZ10" s="128" t="s">
        <v>197</v>
      </c>
      <c r="BA10" s="144" t="s">
        <v>40</v>
      </c>
      <c r="BB10" s="128" t="s">
        <v>60</v>
      </c>
      <c r="BC10" s="128" t="s">
        <v>40</v>
      </c>
      <c r="BD10" s="128" t="s">
        <v>60</v>
      </c>
    </row>
    <row r="11" spans="1:56" ht="28.9" customHeight="1" x14ac:dyDescent="0.25">
      <c r="A11" s="45" t="s">
        <v>187</v>
      </c>
      <c r="B11" s="45" t="s">
        <v>191</v>
      </c>
      <c r="C11" s="45" t="s">
        <v>108</v>
      </c>
      <c r="D11" s="45" t="s">
        <v>109</v>
      </c>
      <c r="E11" s="464"/>
      <c r="F11" s="347" t="s">
        <v>181</v>
      </c>
      <c r="G11" s="444" t="s">
        <v>193</v>
      </c>
      <c r="H11" s="20">
        <v>0</v>
      </c>
      <c r="I11" s="242">
        <v>0</v>
      </c>
      <c r="J11" s="347" t="s">
        <v>261</v>
      </c>
      <c r="K11" s="340">
        <v>1.2</v>
      </c>
      <c r="L11" s="340">
        <v>3000</v>
      </c>
      <c r="M11" s="88"/>
      <c r="N11" s="37">
        <f>'Front Page'!H56*'Control Systems'!K11</f>
        <v>3005.28</v>
      </c>
      <c r="O11" s="37">
        <f>'Front Page'!H57*'Control Systems'!L11</f>
        <v>1873.8000000000002</v>
      </c>
      <c r="P11" s="37">
        <f t="shared" ref="P11:P17" si="0">(O11+N11)*14%</f>
        <v>683.07120000000009</v>
      </c>
      <c r="Q11" s="90">
        <f t="shared" ref="Q11:Q17" si="1">O11+N11+P11</f>
        <v>5562.1512000000002</v>
      </c>
      <c r="R11" s="91"/>
      <c r="S11" s="445" t="s">
        <v>195</v>
      </c>
      <c r="T11" s="20">
        <v>10</v>
      </c>
      <c r="U11" s="242">
        <v>30</v>
      </c>
      <c r="V11" s="446">
        <f>(100-(U11-I11))%*L11</f>
        <v>2100</v>
      </c>
      <c r="W11" s="466"/>
      <c r="X11" s="36">
        <v>2000</v>
      </c>
      <c r="Y11" s="37">
        <f t="shared" ref="Y11:Y17" si="2">X11/T11</f>
        <v>200</v>
      </c>
      <c r="Z11" s="37">
        <f>'Front Page'!H56*'Control Systems'!K11</f>
        <v>3005.28</v>
      </c>
      <c r="AA11" s="37">
        <f>'Front Page'!H57*'Control Systems'!V11</f>
        <v>1311.66</v>
      </c>
      <c r="AB11" s="37">
        <f t="shared" ref="AB11:AB17" si="3">(AA11+Z11)*14%</f>
        <v>604.37160000000017</v>
      </c>
      <c r="AC11" s="37">
        <f t="shared" ref="AC11:AC17" si="4">AA11+Z11+AB11</f>
        <v>4921.3116000000009</v>
      </c>
      <c r="AD11" s="91"/>
      <c r="AE11" s="72">
        <f>L11-V11</f>
        <v>900</v>
      </c>
      <c r="AF11" s="37">
        <f t="shared" ref="AF11:AF17" si="5">Q11-AC11</f>
        <v>640.83959999999934</v>
      </c>
      <c r="AG11" s="101">
        <f t="shared" ref="AG11:AG17" si="6">X11/AF11</f>
        <v>3.1209057617538023</v>
      </c>
      <c r="AH11" s="464"/>
      <c r="AI11" s="444" t="s">
        <v>193</v>
      </c>
      <c r="AJ11" s="20">
        <v>0</v>
      </c>
      <c r="AK11" s="242">
        <v>0</v>
      </c>
      <c r="AL11" s="340" t="s">
        <v>192</v>
      </c>
      <c r="AM11" s="340">
        <v>1.2</v>
      </c>
      <c r="AN11" s="340">
        <v>3000</v>
      </c>
      <c r="AO11" s="88"/>
      <c r="AP11" s="141">
        <v>3.7999999999999999E-2</v>
      </c>
      <c r="AQ11" s="448">
        <v>3080</v>
      </c>
      <c r="AR11" s="437">
        <f>(100/L11*AQ11)-100</f>
        <v>2.6666666666666714</v>
      </c>
      <c r="AS11" s="88"/>
      <c r="AT11" s="445" t="s">
        <v>265</v>
      </c>
      <c r="AU11" s="20">
        <v>10</v>
      </c>
      <c r="AV11" s="242">
        <v>30</v>
      </c>
      <c r="AW11" s="508">
        <f>(100-(AV11-AK11))%*AQ11</f>
        <v>2156</v>
      </c>
      <c r="AX11" s="509">
        <f>AQ11-AW11</f>
        <v>924</v>
      </c>
      <c r="AY11" s="464"/>
      <c r="AZ11" s="32">
        <v>2.4E-2</v>
      </c>
      <c r="BA11" s="506">
        <v>2700</v>
      </c>
      <c r="BB11" s="294">
        <f>100/V11*(BA11-V11)</f>
        <v>28.571428571428569</v>
      </c>
      <c r="BC11" s="72">
        <f t="shared" ref="BC11:BC17" si="7">AQ11-BA11</f>
        <v>380</v>
      </c>
      <c r="BD11" s="37">
        <f>(100/AQ11) *BC11</f>
        <v>12.337662337662337</v>
      </c>
    </row>
    <row r="12" spans="1:56" ht="28.9" customHeight="1" x14ac:dyDescent="0.25">
      <c r="A12" s="45"/>
      <c r="B12" s="45"/>
      <c r="C12" s="45"/>
      <c r="D12" s="45"/>
      <c r="E12" s="464"/>
      <c r="F12" s="20"/>
      <c r="G12" s="347"/>
      <c r="H12" s="20"/>
      <c r="I12" s="242"/>
      <c r="J12" s="338"/>
      <c r="K12" s="432"/>
      <c r="L12" s="432"/>
      <c r="M12" s="88"/>
      <c r="N12" s="37">
        <f>'Front Page'!H57*'Control Systems'!K12</f>
        <v>0</v>
      </c>
      <c r="O12" s="37">
        <f>'Front Page'!H58*'Control Systems'!L12</f>
        <v>0</v>
      </c>
      <c r="P12" s="37">
        <f t="shared" si="0"/>
        <v>0</v>
      </c>
      <c r="Q12" s="90">
        <f t="shared" si="1"/>
        <v>0</v>
      </c>
      <c r="R12" s="91"/>
      <c r="S12" s="337"/>
      <c r="T12" s="20"/>
      <c r="U12" s="242"/>
      <c r="V12" s="446">
        <f t="shared" ref="V12:V17" si="8">(100-(U12-I12))%*L12</f>
        <v>0</v>
      </c>
      <c r="W12" s="466"/>
      <c r="X12" s="36"/>
      <c r="Y12" s="37" t="e">
        <f t="shared" si="2"/>
        <v>#DIV/0!</v>
      </c>
      <c r="Z12" s="37">
        <f>'Front Page'!H57*'Control Systems'!K12</f>
        <v>0</v>
      </c>
      <c r="AA12" s="37">
        <f>'Front Page'!H58*'Control Systems'!V12</f>
        <v>0</v>
      </c>
      <c r="AB12" s="37">
        <f t="shared" si="3"/>
        <v>0</v>
      </c>
      <c r="AC12" s="37">
        <f t="shared" si="4"/>
        <v>0</v>
      </c>
      <c r="AD12" s="91"/>
      <c r="AE12" s="72">
        <f t="shared" ref="AE12:AE17" si="9">L12-V12</f>
        <v>0</v>
      </c>
      <c r="AF12" s="37">
        <f t="shared" si="5"/>
        <v>0</v>
      </c>
      <c r="AG12" s="101" t="e">
        <f t="shared" si="6"/>
        <v>#DIV/0!</v>
      </c>
      <c r="AH12" s="464"/>
      <c r="AI12" s="347"/>
      <c r="AJ12" s="20"/>
      <c r="AK12" s="242"/>
      <c r="AL12" s="338"/>
      <c r="AM12" s="432"/>
      <c r="AN12" s="432"/>
      <c r="AO12" s="88"/>
      <c r="AP12" s="141"/>
      <c r="AQ12" s="448"/>
      <c r="AR12" s="437" t="e">
        <f t="shared" ref="AR12:AR17" si="10">(100/L12*AQ12)-100</f>
        <v>#DIV/0!</v>
      </c>
      <c r="AS12" s="88"/>
      <c r="AT12" s="445"/>
      <c r="AU12" s="20"/>
      <c r="AV12" s="242"/>
      <c r="AW12" s="508">
        <f t="shared" ref="AW12:AW17" si="11">(100-(AV12-AK12))%*AQ12</f>
        <v>0</v>
      </c>
      <c r="AX12" s="509">
        <f t="shared" ref="AX12:AX17" si="12">AQ12-AW12</f>
        <v>0</v>
      </c>
      <c r="AY12" s="464"/>
      <c r="AZ12" s="32"/>
      <c r="BA12" s="506"/>
      <c r="BB12" s="294" t="e">
        <f t="shared" ref="BB12:BB17" si="13">100/V12*(BA12-V12)</f>
        <v>#DIV/0!</v>
      </c>
      <c r="BC12" s="72">
        <f t="shared" si="7"/>
        <v>0</v>
      </c>
      <c r="BD12" s="37" t="e">
        <f t="shared" ref="BD12:BD17" si="14">(100/AQ12) *BC12</f>
        <v>#DIV/0!</v>
      </c>
    </row>
    <row r="13" spans="1:56" x14ac:dyDescent="0.25">
      <c r="A13" s="45"/>
      <c r="B13" s="45"/>
      <c r="C13" s="45"/>
      <c r="D13" s="45"/>
      <c r="E13" s="464"/>
      <c r="F13" s="20"/>
      <c r="G13" s="347"/>
      <c r="H13" s="20"/>
      <c r="I13" s="242"/>
      <c r="J13" s="338"/>
      <c r="K13" s="432"/>
      <c r="L13" s="432"/>
      <c r="M13" s="88"/>
      <c r="N13" s="37">
        <f>'Front Page'!H58*'Control Systems'!K13</f>
        <v>0</v>
      </c>
      <c r="O13" s="37">
        <f>'Front Page'!H59*'Control Systems'!L13</f>
        <v>0</v>
      </c>
      <c r="P13" s="37">
        <f t="shared" si="0"/>
        <v>0</v>
      </c>
      <c r="Q13" s="90">
        <f t="shared" si="1"/>
        <v>0</v>
      </c>
      <c r="R13" s="91"/>
      <c r="S13" s="337"/>
      <c r="T13" s="20"/>
      <c r="U13" s="242"/>
      <c r="V13" s="446">
        <f t="shared" si="8"/>
        <v>0</v>
      </c>
      <c r="W13" s="466"/>
      <c r="X13" s="36"/>
      <c r="Y13" s="37" t="e">
        <f t="shared" si="2"/>
        <v>#DIV/0!</v>
      </c>
      <c r="Z13" s="37">
        <f>'Front Page'!H58*'Control Systems'!K13</f>
        <v>0</v>
      </c>
      <c r="AA13" s="37">
        <f>'Front Page'!H59*'Control Systems'!V13</f>
        <v>0</v>
      </c>
      <c r="AB13" s="37">
        <f t="shared" si="3"/>
        <v>0</v>
      </c>
      <c r="AC13" s="37">
        <f t="shared" si="4"/>
        <v>0</v>
      </c>
      <c r="AD13" s="91"/>
      <c r="AE13" s="72">
        <f t="shared" si="9"/>
        <v>0</v>
      </c>
      <c r="AF13" s="37">
        <f t="shared" si="5"/>
        <v>0</v>
      </c>
      <c r="AG13" s="101" t="e">
        <f t="shared" si="6"/>
        <v>#DIV/0!</v>
      </c>
      <c r="AH13" s="464"/>
      <c r="AI13" s="347"/>
      <c r="AJ13" s="20"/>
      <c r="AK13" s="242"/>
      <c r="AL13" s="338"/>
      <c r="AM13" s="432"/>
      <c r="AN13" s="432"/>
      <c r="AO13" s="88"/>
      <c r="AP13" s="141"/>
      <c r="AQ13" s="448"/>
      <c r="AR13" s="437" t="e">
        <f t="shared" si="10"/>
        <v>#DIV/0!</v>
      </c>
      <c r="AS13" s="88"/>
      <c r="AT13" s="445"/>
      <c r="AU13" s="20"/>
      <c r="AV13" s="242"/>
      <c r="AW13" s="508">
        <f t="shared" si="11"/>
        <v>0</v>
      </c>
      <c r="AX13" s="509">
        <f t="shared" si="12"/>
        <v>0</v>
      </c>
      <c r="AY13" s="464"/>
      <c r="AZ13" s="32"/>
      <c r="BA13" s="506"/>
      <c r="BB13" s="294" t="e">
        <f t="shared" si="13"/>
        <v>#DIV/0!</v>
      </c>
      <c r="BC13" s="72">
        <f t="shared" si="7"/>
        <v>0</v>
      </c>
      <c r="BD13" s="37" t="e">
        <f t="shared" si="14"/>
        <v>#DIV/0!</v>
      </c>
    </row>
    <row r="14" spans="1:56" x14ac:dyDescent="0.25">
      <c r="A14" s="45"/>
      <c r="B14" s="45"/>
      <c r="C14" s="45"/>
      <c r="D14" s="45"/>
      <c r="E14" s="464"/>
      <c r="F14" s="20"/>
      <c r="G14" s="347"/>
      <c r="H14" s="20"/>
      <c r="I14" s="242"/>
      <c r="J14" s="338"/>
      <c r="K14" s="432"/>
      <c r="L14" s="432"/>
      <c r="M14" s="88"/>
      <c r="N14" s="37">
        <f>'Front Page'!H59*'Control Systems'!K14</f>
        <v>0</v>
      </c>
      <c r="O14" s="37">
        <f>'Front Page'!H60*'Control Systems'!L14</f>
        <v>0</v>
      </c>
      <c r="P14" s="37">
        <f t="shared" si="0"/>
        <v>0</v>
      </c>
      <c r="Q14" s="90">
        <f t="shared" si="1"/>
        <v>0</v>
      </c>
      <c r="R14" s="91"/>
      <c r="S14" s="337"/>
      <c r="T14" s="20"/>
      <c r="U14" s="242"/>
      <c r="V14" s="446">
        <f t="shared" si="8"/>
        <v>0</v>
      </c>
      <c r="W14" s="466"/>
      <c r="X14" s="36"/>
      <c r="Y14" s="37" t="e">
        <f t="shared" si="2"/>
        <v>#DIV/0!</v>
      </c>
      <c r="Z14" s="37">
        <f>'Front Page'!H59*'Control Systems'!K14</f>
        <v>0</v>
      </c>
      <c r="AA14" s="37">
        <f>'Front Page'!H60*'Control Systems'!V14</f>
        <v>0</v>
      </c>
      <c r="AB14" s="37">
        <f t="shared" si="3"/>
        <v>0</v>
      </c>
      <c r="AC14" s="37">
        <f t="shared" si="4"/>
        <v>0</v>
      </c>
      <c r="AD14" s="91"/>
      <c r="AE14" s="72">
        <f t="shared" si="9"/>
        <v>0</v>
      </c>
      <c r="AF14" s="37">
        <f t="shared" si="5"/>
        <v>0</v>
      </c>
      <c r="AG14" s="101" t="e">
        <f t="shared" si="6"/>
        <v>#DIV/0!</v>
      </c>
      <c r="AH14" s="464"/>
      <c r="AI14" s="347"/>
      <c r="AJ14" s="20"/>
      <c r="AK14" s="242"/>
      <c r="AL14" s="338"/>
      <c r="AM14" s="432"/>
      <c r="AN14" s="432"/>
      <c r="AO14" s="88"/>
      <c r="AP14" s="141"/>
      <c r="AQ14" s="448"/>
      <c r="AR14" s="437" t="e">
        <f t="shared" si="10"/>
        <v>#DIV/0!</v>
      </c>
      <c r="AS14" s="88"/>
      <c r="AT14" s="445"/>
      <c r="AU14" s="20"/>
      <c r="AV14" s="242"/>
      <c r="AW14" s="508">
        <f t="shared" si="11"/>
        <v>0</v>
      </c>
      <c r="AX14" s="509">
        <f t="shared" si="12"/>
        <v>0</v>
      </c>
      <c r="AY14" s="464"/>
      <c r="AZ14" s="32"/>
      <c r="BA14" s="506"/>
      <c r="BB14" s="294" t="e">
        <f t="shared" si="13"/>
        <v>#DIV/0!</v>
      </c>
      <c r="BC14" s="72">
        <f t="shared" si="7"/>
        <v>0</v>
      </c>
      <c r="BD14" s="37" t="e">
        <f t="shared" si="14"/>
        <v>#DIV/0!</v>
      </c>
    </row>
    <row r="15" spans="1:56" x14ac:dyDescent="0.25">
      <c r="A15" s="45"/>
      <c r="B15" s="45"/>
      <c r="C15" s="45"/>
      <c r="D15" s="45"/>
      <c r="E15" s="464"/>
      <c r="F15" s="20"/>
      <c r="G15" s="347"/>
      <c r="H15" s="20"/>
      <c r="I15" s="242"/>
      <c r="J15" s="338"/>
      <c r="K15" s="432"/>
      <c r="L15" s="432"/>
      <c r="M15" s="88"/>
      <c r="N15" s="37">
        <f>'Front Page'!H60*'Control Systems'!K15</f>
        <v>0</v>
      </c>
      <c r="O15" s="37">
        <f>'Front Page'!H61*'Control Systems'!L15</f>
        <v>0</v>
      </c>
      <c r="P15" s="37">
        <f t="shared" si="0"/>
        <v>0</v>
      </c>
      <c r="Q15" s="90">
        <f t="shared" si="1"/>
        <v>0</v>
      </c>
      <c r="R15" s="91"/>
      <c r="S15" s="337"/>
      <c r="T15" s="20"/>
      <c r="U15" s="242"/>
      <c r="V15" s="446">
        <f t="shared" si="8"/>
        <v>0</v>
      </c>
      <c r="W15" s="466"/>
      <c r="X15" s="36"/>
      <c r="Y15" s="37" t="e">
        <f t="shared" si="2"/>
        <v>#DIV/0!</v>
      </c>
      <c r="Z15" s="37">
        <f>'Front Page'!H60*'Control Systems'!K15</f>
        <v>0</v>
      </c>
      <c r="AA15" s="37">
        <f>'Front Page'!H61*'Control Systems'!V15</f>
        <v>0</v>
      </c>
      <c r="AB15" s="37">
        <f t="shared" si="3"/>
        <v>0</v>
      </c>
      <c r="AC15" s="37">
        <f t="shared" si="4"/>
        <v>0</v>
      </c>
      <c r="AD15" s="91"/>
      <c r="AE15" s="72">
        <f t="shared" si="9"/>
        <v>0</v>
      </c>
      <c r="AF15" s="37">
        <f t="shared" si="5"/>
        <v>0</v>
      </c>
      <c r="AG15" s="101" t="e">
        <f t="shared" si="6"/>
        <v>#DIV/0!</v>
      </c>
      <c r="AH15" s="464"/>
      <c r="AI15" s="347"/>
      <c r="AJ15" s="20"/>
      <c r="AK15" s="242"/>
      <c r="AL15" s="338"/>
      <c r="AM15" s="432"/>
      <c r="AN15" s="432"/>
      <c r="AO15" s="88"/>
      <c r="AP15" s="141"/>
      <c r="AQ15" s="448"/>
      <c r="AR15" s="437" t="e">
        <f t="shared" si="10"/>
        <v>#DIV/0!</v>
      </c>
      <c r="AS15" s="88"/>
      <c r="AT15" s="445"/>
      <c r="AU15" s="20"/>
      <c r="AV15" s="242"/>
      <c r="AW15" s="508">
        <f t="shared" si="11"/>
        <v>0</v>
      </c>
      <c r="AX15" s="509">
        <f t="shared" si="12"/>
        <v>0</v>
      </c>
      <c r="AY15" s="464"/>
      <c r="AZ15" s="32"/>
      <c r="BA15" s="506"/>
      <c r="BB15" s="294" t="e">
        <f t="shared" si="13"/>
        <v>#DIV/0!</v>
      </c>
      <c r="BC15" s="72">
        <f t="shared" si="7"/>
        <v>0</v>
      </c>
      <c r="BD15" s="37" t="e">
        <f t="shared" si="14"/>
        <v>#DIV/0!</v>
      </c>
    </row>
    <row r="16" spans="1:56" x14ac:dyDescent="0.25">
      <c r="A16" s="45"/>
      <c r="B16" s="45"/>
      <c r="C16" s="45"/>
      <c r="D16" s="45"/>
      <c r="E16" s="464"/>
      <c r="F16" s="20"/>
      <c r="G16" s="347"/>
      <c r="H16" s="20"/>
      <c r="I16" s="242"/>
      <c r="J16" s="338"/>
      <c r="K16" s="432"/>
      <c r="L16" s="432"/>
      <c r="M16" s="88"/>
      <c r="N16" s="37">
        <f>'Front Page'!H61*'Control Systems'!K16</f>
        <v>0</v>
      </c>
      <c r="O16" s="37">
        <f>'Front Page'!H62*'Control Systems'!L16</f>
        <v>0</v>
      </c>
      <c r="P16" s="37">
        <f t="shared" si="0"/>
        <v>0</v>
      </c>
      <c r="Q16" s="90">
        <f t="shared" si="1"/>
        <v>0</v>
      </c>
      <c r="R16" s="91"/>
      <c r="S16" s="337"/>
      <c r="T16" s="20"/>
      <c r="U16" s="242"/>
      <c r="V16" s="446">
        <f t="shared" si="8"/>
        <v>0</v>
      </c>
      <c r="W16" s="466"/>
      <c r="X16" s="36"/>
      <c r="Y16" s="37" t="e">
        <f t="shared" si="2"/>
        <v>#DIV/0!</v>
      </c>
      <c r="Z16" s="37">
        <f>'Front Page'!H61*'Control Systems'!K16</f>
        <v>0</v>
      </c>
      <c r="AA16" s="37">
        <f>'Front Page'!H62*'Control Systems'!V16</f>
        <v>0</v>
      </c>
      <c r="AB16" s="37">
        <f t="shared" si="3"/>
        <v>0</v>
      </c>
      <c r="AC16" s="37">
        <f t="shared" si="4"/>
        <v>0</v>
      </c>
      <c r="AD16" s="91"/>
      <c r="AE16" s="72">
        <f t="shared" si="9"/>
        <v>0</v>
      </c>
      <c r="AF16" s="37">
        <f t="shared" si="5"/>
        <v>0</v>
      </c>
      <c r="AG16" s="101" t="e">
        <f t="shared" si="6"/>
        <v>#DIV/0!</v>
      </c>
      <c r="AH16" s="464"/>
      <c r="AI16" s="347"/>
      <c r="AJ16" s="20"/>
      <c r="AK16" s="242"/>
      <c r="AL16" s="338"/>
      <c r="AM16" s="432"/>
      <c r="AN16" s="432"/>
      <c r="AO16" s="88"/>
      <c r="AP16" s="141"/>
      <c r="AQ16" s="448"/>
      <c r="AR16" s="437" t="e">
        <f t="shared" si="10"/>
        <v>#DIV/0!</v>
      </c>
      <c r="AS16" s="88"/>
      <c r="AT16" s="445"/>
      <c r="AU16" s="20"/>
      <c r="AV16" s="242"/>
      <c r="AW16" s="508">
        <f t="shared" si="11"/>
        <v>0</v>
      </c>
      <c r="AX16" s="509">
        <f t="shared" si="12"/>
        <v>0</v>
      </c>
      <c r="AY16" s="464"/>
      <c r="AZ16" s="32"/>
      <c r="BA16" s="506"/>
      <c r="BB16" s="294" t="e">
        <f t="shared" si="13"/>
        <v>#DIV/0!</v>
      </c>
      <c r="BC16" s="72">
        <f t="shared" si="7"/>
        <v>0</v>
      </c>
      <c r="BD16" s="37" t="e">
        <f t="shared" si="14"/>
        <v>#DIV/0!</v>
      </c>
    </row>
    <row r="17" spans="1:56" s="430" customFormat="1" x14ac:dyDescent="0.25">
      <c r="A17" s="31"/>
      <c r="B17" s="31"/>
      <c r="C17" s="31"/>
      <c r="D17" s="31"/>
      <c r="E17" s="490"/>
      <c r="F17" s="479"/>
      <c r="G17" s="480"/>
      <c r="H17" s="479"/>
      <c r="I17" s="472"/>
      <c r="J17" s="338"/>
      <c r="K17" s="432"/>
      <c r="L17" s="432"/>
      <c r="M17" s="88"/>
      <c r="N17" s="484">
        <f>'Front Page'!H62*'Control Systems'!K17</f>
        <v>0</v>
      </c>
      <c r="O17" s="484">
        <f>'Front Page'!H63*'Control Systems'!L17</f>
        <v>0</v>
      </c>
      <c r="P17" s="484">
        <f t="shared" si="0"/>
        <v>0</v>
      </c>
      <c r="Q17" s="485">
        <f t="shared" si="1"/>
        <v>0</v>
      </c>
      <c r="R17" s="487"/>
      <c r="S17" s="337"/>
      <c r="T17" s="479"/>
      <c r="U17" s="472"/>
      <c r="V17" s="486">
        <f t="shared" si="8"/>
        <v>0</v>
      </c>
      <c r="W17" s="466"/>
      <c r="X17" s="481"/>
      <c r="Y17" s="484" t="e">
        <f t="shared" si="2"/>
        <v>#DIV/0!</v>
      </c>
      <c r="Z17" s="484">
        <f>'Front Page'!H62*'Control Systems'!K17</f>
        <v>0</v>
      </c>
      <c r="AA17" s="484">
        <f>'Front Page'!H63*'Control Systems'!V17</f>
        <v>0</v>
      </c>
      <c r="AB17" s="484">
        <f t="shared" si="3"/>
        <v>0</v>
      </c>
      <c r="AC17" s="484">
        <f t="shared" si="4"/>
        <v>0</v>
      </c>
      <c r="AD17" s="487"/>
      <c r="AE17" s="488">
        <f t="shared" si="9"/>
        <v>0</v>
      </c>
      <c r="AF17" s="484">
        <f t="shared" si="5"/>
        <v>0</v>
      </c>
      <c r="AG17" s="489" t="e">
        <f t="shared" si="6"/>
        <v>#DIV/0!</v>
      </c>
      <c r="AH17" s="490"/>
      <c r="AI17" s="480"/>
      <c r="AJ17" s="479"/>
      <c r="AK17" s="472"/>
      <c r="AL17" s="338"/>
      <c r="AM17" s="432"/>
      <c r="AN17" s="432"/>
      <c r="AO17" s="88"/>
      <c r="AP17" s="141"/>
      <c r="AQ17" s="448"/>
      <c r="AR17" s="437" t="e">
        <f t="shared" si="10"/>
        <v>#DIV/0!</v>
      </c>
      <c r="AS17" s="88"/>
      <c r="AT17" s="445"/>
      <c r="AU17" s="479"/>
      <c r="AV17" s="472"/>
      <c r="AW17" s="510">
        <f t="shared" si="11"/>
        <v>0</v>
      </c>
      <c r="AX17" s="511">
        <f t="shared" si="12"/>
        <v>0</v>
      </c>
      <c r="AY17" s="490"/>
      <c r="AZ17" s="483"/>
      <c r="BA17" s="507"/>
      <c r="BB17" s="294" t="e">
        <f t="shared" si="13"/>
        <v>#DIV/0!</v>
      </c>
      <c r="BC17" s="488">
        <f t="shared" si="7"/>
        <v>0</v>
      </c>
      <c r="BD17" s="37" t="e">
        <f t="shared" si="14"/>
        <v>#DIV/0!</v>
      </c>
    </row>
    <row r="18" spans="1:56" s="332" customFormat="1" x14ac:dyDescent="0.25">
      <c r="A18" s="522">
        <f>COUNTIF(A11:A17,"&lt;&gt;")</f>
        <v>1</v>
      </c>
      <c r="B18" s="523"/>
      <c r="C18" s="523"/>
      <c r="D18" s="570"/>
      <c r="E18" s="524"/>
      <c r="F18" s="523"/>
      <c r="G18" s="570"/>
      <c r="H18" s="523"/>
      <c r="I18" s="523"/>
      <c r="J18" s="523"/>
      <c r="K18" s="523"/>
      <c r="L18" s="523"/>
      <c r="M18" s="523"/>
      <c r="N18" s="527">
        <f>SUM(N11:N17)</f>
        <v>3005.28</v>
      </c>
      <c r="O18" s="527"/>
      <c r="P18" s="527">
        <f>SUM(P11:P17)</f>
        <v>683.07120000000009</v>
      </c>
      <c r="Q18" s="527">
        <f>SUM(Q11:Q17)</f>
        <v>5562.1512000000002</v>
      </c>
      <c r="R18" s="527"/>
      <c r="S18" s="523"/>
      <c r="T18" s="523"/>
      <c r="U18" s="523"/>
      <c r="V18" s="523"/>
      <c r="W18" s="527"/>
      <c r="X18" s="527">
        <f>SUM(X11:X17)</f>
        <v>2000</v>
      </c>
      <c r="Y18" s="527"/>
      <c r="Z18" s="527">
        <f>SUM(Z11:Z17)</f>
        <v>3005.28</v>
      </c>
      <c r="AA18" s="527">
        <f>SUM(AA11:AA17)</f>
        <v>1311.66</v>
      </c>
      <c r="AB18" s="527">
        <f>SUM(AB11:AB17)</f>
        <v>604.37160000000017</v>
      </c>
      <c r="AC18" s="527">
        <f>SUM(AC11:AC17)</f>
        <v>4921.3116000000009</v>
      </c>
      <c r="AD18" s="527"/>
      <c r="AE18" s="528">
        <f>SUM(AE11:AE17)</f>
        <v>900</v>
      </c>
      <c r="AF18" s="527">
        <f>SUM(AF11:AF17)</f>
        <v>640.83959999999934</v>
      </c>
      <c r="AG18" s="523"/>
      <c r="AH18" s="523"/>
      <c r="AI18" s="523"/>
      <c r="AJ18" s="523">
        <f>SUM(AJ11:AJ17)</f>
        <v>0</v>
      </c>
      <c r="AK18" s="523"/>
      <c r="AL18" s="523"/>
      <c r="AM18" s="523"/>
      <c r="AN18" s="523"/>
      <c r="AO18" s="523"/>
      <c r="AP18" s="523"/>
      <c r="AQ18" s="528">
        <f>SUM(AQ11:AQ17)</f>
        <v>3080</v>
      </c>
      <c r="AR18" s="523"/>
      <c r="AS18" s="523"/>
      <c r="AT18" s="523"/>
      <c r="AU18" s="523"/>
      <c r="AV18" s="523"/>
      <c r="AW18" s="529"/>
      <c r="AX18" s="529">
        <f>SUM(AX11:AX17)</f>
        <v>924</v>
      </c>
      <c r="AY18" s="523"/>
      <c r="AZ18" s="523"/>
      <c r="BA18" s="528">
        <f>SUM(BA11:BA17)</f>
        <v>2700</v>
      </c>
      <c r="BB18" s="528"/>
      <c r="BC18" s="528">
        <f>SUM(BC11:BC17)</f>
        <v>380</v>
      </c>
      <c r="BD18" s="583"/>
    </row>
    <row r="19" spans="1:56" x14ac:dyDescent="0.25">
      <c r="AE19" s="501"/>
      <c r="AQ19" s="501"/>
      <c r="BA19" s="501"/>
      <c r="BB19" s="501"/>
      <c r="BC19" s="501"/>
    </row>
    <row r="20" spans="1:56" x14ac:dyDescent="0.25">
      <c r="AE20" s="501"/>
    </row>
    <row r="26" spans="1:56" ht="103.9" customHeight="1" x14ac:dyDescent="0.25"/>
  </sheetData>
  <conditionalFormatting sqref="AR11:AR17">
    <cfRule type="cellIs" dxfId="6" priority="7" operator="lessThan">
      <formula>-20</formula>
    </cfRule>
    <cfRule type="cellIs" dxfId="5" priority="8" operator="greaterThan">
      <formula>20</formula>
    </cfRule>
  </conditionalFormatting>
  <conditionalFormatting sqref="AT11:AV17">
    <cfRule type="cellIs" dxfId="4" priority="6" operator="notEqual">
      <formula>S11</formula>
    </cfRule>
  </conditionalFormatting>
  <conditionalFormatting sqref="BB11:BB17">
    <cfRule type="cellIs" dxfId="3" priority="3" operator="lessThan">
      <formula>-20</formula>
    </cfRule>
    <cfRule type="cellIs" dxfId="2" priority="4" operator="greaterThan">
      <formula>20</formula>
    </cfRule>
  </conditionalFormatting>
  <conditionalFormatting sqref="BB11:BB17">
    <cfRule type="cellIs" dxfId="1" priority="1" operator="lessThan">
      <formula>-20</formula>
    </cfRule>
    <cfRule type="cellIs" dxfId="0" priority="2" operator="greaterThan">
      <formula>20</formula>
    </cfRule>
  </conditionalFormatting>
  <dataValidations count="3">
    <dataValidation allowBlank="1" showInputMessage="1" showErrorMessage="1" sqref="F17"/>
    <dataValidation type="list" allowBlank="1" showInputMessage="1" showErrorMessage="1" sqref="D12:D17">
      <formula1>water_facilities</formula1>
    </dataValidation>
    <dataValidation type="list" allowBlank="1" showInputMessage="1" showErrorMessage="1" sqref="A11:A17">
      <formula1>control_application_category</formula1>
    </dataValidation>
  </dataValidations>
  <printOptions horizontalCentered="1" verticalCentered="1"/>
  <pageMargins left="0" right="0" top="0.78740157480314965" bottom="0.78740157480314965" header="0.31496062992125984" footer="0.31496062992125984"/>
  <pageSetup paperSize="9" scale="86" fitToWidth="4" orientation="landscape" verticalDpi="0" r:id="rId1"/>
  <headerFooter>
    <oddFooter>&amp;L&amp;F &amp;A&amp;C&amp;[Seite of &amp;N]&amp;R&amp;D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/>
    <pageSetUpPr fitToPage="1"/>
  </sheetPr>
  <dimension ref="A2:J45"/>
  <sheetViews>
    <sheetView workbookViewId="0">
      <selection activeCell="M19" sqref="M19"/>
    </sheetView>
  </sheetViews>
  <sheetFormatPr defaultColWidth="11.5703125" defaultRowHeight="15" x14ac:dyDescent="0.25"/>
  <cols>
    <col min="1" max="1" width="19.7109375" customWidth="1"/>
    <col min="5" max="5" width="14.5703125" customWidth="1"/>
  </cols>
  <sheetData>
    <row r="2" spans="1:10" x14ac:dyDescent="0.25">
      <c r="A2" s="591" t="s">
        <v>203</v>
      </c>
      <c r="B2" s="591" t="s">
        <v>204</v>
      </c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12" t="s">
        <v>137</v>
      </c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/>
      <c r="B4" s="12" t="s">
        <v>205</v>
      </c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/>
      <c r="B5" s="12" t="s">
        <v>206</v>
      </c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/>
      <c r="B6" s="12" t="s">
        <v>207</v>
      </c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2" t="s">
        <v>208</v>
      </c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/>
      <c r="B8" s="12" t="s">
        <v>209</v>
      </c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2"/>
      <c r="B9" s="12" t="s">
        <v>210</v>
      </c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2"/>
      <c r="B10" s="12" t="s">
        <v>211</v>
      </c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12"/>
      <c r="B11" s="12" t="s">
        <v>212</v>
      </c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12"/>
      <c r="B12" s="12" t="s">
        <v>213</v>
      </c>
      <c r="C12" s="12"/>
      <c r="D12" s="12"/>
      <c r="E12" s="12"/>
      <c r="F12" s="12"/>
      <c r="G12" s="12"/>
      <c r="H12" s="12"/>
      <c r="I12" s="12"/>
      <c r="J12" s="12"/>
    </row>
    <row r="15" spans="1:10" x14ac:dyDescent="0.25">
      <c r="A15" s="592" t="s">
        <v>19</v>
      </c>
      <c r="B15" s="592" t="s">
        <v>154</v>
      </c>
      <c r="C15" s="530"/>
      <c r="D15" s="530"/>
      <c r="E15" s="592" t="s">
        <v>141</v>
      </c>
      <c r="F15" s="530"/>
      <c r="G15" s="530"/>
      <c r="H15" s="592" t="s">
        <v>140</v>
      </c>
      <c r="I15" s="530"/>
      <c r="J15" s="530"/>
    </row>
    <row r="16" spans="1:10" x14ac:dyDescent="0.25">
      <c r="A16" s="530"/>
      <c r="B16" s="530" t="s">
        <v>137</v>
      </c>
      <c r="C16" s="530"/>
      <c r="D16" s="530"/>
      <c r="E16" s="530" t="s">
        <v>137</v>
      </c>
      <c r="F16" s="530"/>
      <c r="G16" s="530"/>
      <c r="H16" s="530" t="s">
        <v>137</v>
      </c>
      <c r="I16" s="530"/>
      <c r="J16" s="530"/>
    </row>
    <row r="17" spans="1:10" x14ac:dyDescent="0.25">
      <c r="A17" s="530"/>
      <c r="B17" s="530" t="s">
        <v>147</v>
      </c>
      <c r="C17" s="530"/>
      <c r="D17" s="530"/>
      <c r="E17" s="530" t="s">
        <v>142</v>
      </c>
      <c r="F17" s="530"/>
      <c r="G17" s="530"/>
      <c r="H17" s="1" t="s">
        <v>111</v>
      </c>
      <c r="I17" s="530"/>
      <c r="J17" s="530"/>
    </row>
    <row r="18" spans="1:10" x14ac:dyDescent="0.25">
      <c r="A18" s="530"/>
      <c r="B18" s="530" t="s">
        <v>148</v>
      </c>
      <c r="C18" s="530"/>
      <c r="D18" s="530"/>
      <c r="E18" s="530" t="s">
        <v>105</v>
      </c>
      <c r="F18" s="530"/>
      <c r="G18" s="530"/>
      <c r="H18" s="1" t="s">
        <v>112</v>
      </c>
      <c r="I18" s="530"/>
      <c r="J18" s="530"/>
    </row>
    <row r="19" spans="1:10" x14ac:dyDescent="0.25">
      <c r="A19" s="530"/>
      <c r="B19" s="530" t="s">
        <v>149</v>
      </c>
      <c r="C19" s="530"/>
      <c r="D19" s="530"/>
      <c r="E19" s="530" t="s">
        <v>144</v>
      </c>
      <c r="F19" s="530"/>
      <c r="G19" s="530"/>
      <c r="H19" s="1" t="s">
        <v>113</v>
      </c>
      <c r="I19" s="530"/>
      <c r="J19" s="530"/>
    </row>
    <row r="20" spans="1:10" x14ac:dyDescent="0.25">
      <c r="A20" s="530"/>
      <c r="B20" s="530" t="s">
        <v>150</v>
      </c>
      <c r="C20" s="530"/>
      <c r="D20" s="530"/>
      <c r="E20" s="530" t="s">
        <v>138</v>
      </c>
      <c r="F20" s="530"/>
      <c r="G20" s="530"/>
      <c r="H20" s="1" t="s">
        <v>115</v>
      </c>
      <c r="I20" s="530"/>
      <c r="J20" s="530"/>
    </row>
    <row r="21" spans="1:10" x14ac:dyDescent="0.25">
      <c r="A21" s="530"/>
      <c r="B21" s="530" t="s">
        <v>151</v>
      </c>
      <c r="C21" s="530"/>
      <c r="D21" s="530"/>
      <c r="E21" s="530"/>
      <c r="F21" s="530"/>
      <c r="G21" s="530"/>
      <c r="H21" s="1" t="s">
        <v>114</v>
      </c>
      <c r="I21" s="530"/>
      <c r="J21" s="530"/>
    </row>
    <row r="22" spans="1:10" x14ac:dyDescent="0.25">
      <c r="A22" s="530"/>
      <c r="B22" s="530" t="s">
        <v>152</v>
      </c>
      <c r="C22" s="530"/>
      <c r="D22" s="530"/>
      <c r="E22" s="530"/>
      <c r="F22" s="530"/>
      <c r="G22" s="530"/>
      <c r="H22" s="1" t="s">
        <v>116</v>
      </c>
      <c r="I22" s="530"/>
      <c r="J22" s="530"/>
    </row>
    <row r="23" spans="1:10" x14ac:dyDescent="0.25">
      <c r="A23" s="530"/>
      <c r="B23" s="530" t="s">
        <v>153</v>
      </c>
      <c r="C23" s="530"/>
      <c r="D23" s="530"/>
      <c r="E23" s="530"/>
      <c r="F23" s="530"/>
      <c r="G23" s="530"/>
      <c r="H23" s="1" t="s">
        <v>139</v>
      </c>
      <c r="I23" s="530"/>
      <c r="J23" s="530"/>
    </row>
    <row r="24" spans="1:10" x14ac:dyDescent="0.25">
      <c r="A24" s="530"/>
      <c r="B24" s="530"/>
      <c r="C24" s="530"/>
      <c r="D24" s="530"/>
      <c r="E24" s="530"/>
      <c r="F24" s="530"/>
      <c r="G24" s="530"/>
      <c r="H24" s="1" t="s">
        <v>135</v>
      </c>
      <c r="I24" s="530"/>
      <c r="J24" s="530"/>
    </row>
    <row r="25" spans="1:10" x14ac:dyDescent="0.25">
      <c r="A25" s="530"/>
      <c r="B25" s="530"/>
      <c r="C25" s="530"/>
      <c r="D25" s="530"/>
      <c r="E25" s="530"/>
      <c r="F25" s="530"/>
      <c r="G25" s="530"/>
      <c r="H25" s="1" t="s">
        <v>136</v>
      </c>
      <c r="I25" s="530"/>
      <c r="J25" s="530"/>
    </row>
    <row r="26" spans="1:10" x14ac:dyDescent="0.25">
      <c r="A26" s="530"/>
      <c r="B26" s="530"/>
      <c r="C26" s="530"/>
      <c r="D26" s="530"/>
      <c r="E26" s="530"/>
      <c r="F26" s="530"/>
      <c r="G26" s="530"/>
      <c r="H26" s="1" t="s">
        <v>139</v>
      </c>
      <c r="I26" s="530"/>
      <c r="J26" s="530"/>
    </row>
    <row r="27" spans="1:10" x14ac:dyDescent="0.25">
      <c r="A27" s="530"/>
      <c r="B27" s="530"/>
      <c r="C27" s="530"/>
      <c r="D27" s="530"/>
      <c r="E27" s="530"/>
      <c r="F27" s="530"/>
      <c r="G27" s="530"/>
      <c r="H27" s="1" t="s">
        <v>143</v>
      </c>
      <c r="I27" s="530"/>
      <c r="J27" s="530"/>
    </row>
    <row r="28" spans="1:10" x14ac:dyDescent="0.25">
      <c r="A28" s="530"/>
      <c r="B28" s="530"/>
      <c r="C28" s="530"/>
      <c r="D28" s="530"/>
      <c r="E28" s="530"/>
      <c r="F28" s="530"/>
      <c r="G28" s="530"/>
      <c r="H28" s="1" t="s">
        <v>139</v>
      </c>
      <c r="I28" s="530"/>
      <c r="J28" s="530"/>
    </row>
    <row r="29" spans="1:10" x14ac:dyDescent="0.25">
      <c r="A29" s="530"/>
      <c r="B29" s="530"/>
      <c r="C29" s="530"/>
      <c r="D29" s="530"/>
      <c r="E29" s="530"/>
      <c r="F29" s="530"/>
      <c r="G29" s="530"/>
      <c r="H29" s="1" t="s">
        <v>138</v>
      </c>
      <c r="I29" s="530"/>
      <c r="J29" s="530"/>
    </row>
    <row r="32" spans="1:10" x14ac:dyDescent="0.25">
      <c r="A32" s="594" t="s">
        <v>163</v>
      </c>
      <c r="B32" s="594" t="s">
        <v>162</v>
      </c>
      <c r="C32" s="381"/>
      <c r="D32" s="381"/>
      <c r="E32" s="594" t="s">
        <v>168</v>
      </c>
      <c r="F32" s="381"/>
      <c r="G32" s="381"/>
      <c r="H32" s="381"/>
      <c r="I32" s="381"/>
      <c r="J32" s="381"/>
    </row>
    <row r="33" spans="1:10" x14ac:dyDescent="0.25">
      <c r="A33" s="381"/>
      <c r="B33" s="381" t="s">
        <v>137</v>
      </c>
      <c r="C33" s="381"/>
      <c r="D33" s="381"/>
      <c r="E33" s="595" t="s">
        <v>137</v>
      </c>
      <c r="F33" s="381"/>
      <c r="G33" s="381"/>
      <c r="H33" s="381"/>
      <c r="I33" s="381"/>
      <c r="J33" s="381"/>
    </row>
    <row r="34" spans="1:10" x14ac:dyDescent="0.25">
      <c r="A34" s="381"/>
      <c r="B34" s="381" t="s">
        <v>166</v>
      </c>
      <c r="C34" s="381"/>
      <c r="D34" s="381"/>
      <c r="E34" s="381" t="s">
        <v>169</v>
      </c>
      <c r="F34" s="381"/>
      <c r="G34" s="381"/>
      <c r="H34" s="381"/>
      <c r="I34" s="381"/>
      <c r="J34" s="381"/>
    </row>
    <row r="35" spans="1:10" x14ac:dyDescent="0.25">
      <c r="A35" s="381"/>
      <c r="B35" s="381" t="s">
        <v>164</v>
      </c>
      <c r="C35" s="381"/>
      <c r="D35" s="381"/>
      <c r="E35" s="381" t="s">
        <v>170</v>
      </c>
      <c r="F35" s="381"/>
      <c r="G35" s="381"/>
      <c r="H35" s="381"/>
      <c r="I35" s="381"/>
      <c r="J35" s="381"/>
    </row>
    <row r="36" spans="1:10" x14ac:dyDescent="0.25">
      <c r="A36" s="381"/>
      <c r="B36" s="381" t="s">
        <v>165</v>
      </c>
      <c r="C36" s="381"/>
      <c r="D36" s="381"/>
      <c r="E36" s="381"/>
      <c r="F36" s="381"/>
      <c r="G36" s="381"/>
      <c r="H36" s="381"/>
      <c r="I36" s="381"/>
      <c r="J36" s="381"/>
    </row>
    <row r="39" spans="1:10" x14ac:dyDescent="0.25">
      <c r="A39" s="593" t="s">
        <v>289</v>
      </c>
      <c r="B39" s="593" t="s">
        <v>186</v>
      </c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 t="s">
        <v>137</v>
      </c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 t="s">
        <v>17</v>
      </c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 t="s">
        <v>18</v>
      </c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 t="s">
        <v>103</v>
      </c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 t="s">
        <v>187</v>
      </c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 t="s">
        <v>188</v>
      </c>
      <c r="C45" s="2"/>
      <c r="D45" s="2"/>
      <c r="E45" s="2"/>
      <c r="F45" s="2"/>
      <c r="G45" s="2"/>
      <c r="H45" s="2"/>
      <c r="I45" s="2"/>
      <c r="J45" s="2"/>
    </row>
  </sheetData>
  <printOptions horizontalCentered="1" verticalCentered="1"/>
  <pageMargins left="0" right="0" top="0" bottom="0.78740157480314965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Front Page</vt:lpstr>
      <vt:lpstr>Traffic Lights</vt:lpstr>
      <vt:lpstr>Street Lights</vt:lpstr>
      <vt:lpstr>High Masts</vt:lpstr>
      <vt:lpstr>Building 1</vt:lpstr>
      <vt:lpstr>Water Service Infrastructure</vt:lpstr>
      <vt:lpstr>Control Systems</vt:lpstr>
      <vt:lpstr>Data input</vt:lpstr>
      <vt:lpstr>building_technologies_categories</vt:lpstr>
      <vt:lpstr>building_technologies_installed</vt:lpstr>
      <vt:lpstr>control_application_category</vt:lpstr>
      <vt:lpstr>describtion_of_occupancy</vt:lpstr>
      <vt:lpstr>streetLights_lightingCategories</vt:lpstr>
      <vt:lpstr>water_facilities</vt:lpstr>
      <vt:lpstr>water_technologies_categories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</dc:creator>
  <cp:lastModifiedBy>Derek Morgan</cp:lastModifiedBy>
  <cp:lastPrinted>2015-02-26T09:10:02Z</cp:lastPrinted>
  <dcterms:created xsi:type="dcterms:W3CDTF">2015-02-04T13:06:20Z</dcterms:created>
  <dcterms:modified xsi:type="dcterms:W3CDTF">2017-06-23T10:22:12Z</dcterms:modified>
</cp:coreProperties>
</file>